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65" windowWidth="11475" windowHeight="12405" firstSheet="10" activeTab="1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6-přehled" sheetId="6" r:id="rId6"/>
    <sheet name="2017" sheetId="7" r:id="rId7"/>
    <sheet name="2017-přehled" sheetId="8" r:id="rId8"/>
    <sheet name="2018" sheetId="9" r:id="rId9"/>
    <sheet name="2018-přehled" sheetId="10" r:id="rId10"/>
    <sheet name="2019" sheetId="11" r:id="rId11"/>
    <sheet name="2019-přehled" sheetId="12" r:id="rId12"/>
    <sheet name="2020" sheetId="13" r:id="rId13"/>
    <sheet name="2020-přehled" sheetId="14" r:id="rId14"/>
    <sheet name="2021" sheetId="15" r:id="rId15"/>
    <sheet name="2021-přehled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<sst xmlns="http://schemas.openxmlformats.org/spreadsheetml/2006/main" count="15104" uniqueCount="889">
  <si>
    <t>P.č.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</si>
  <si>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</si>
  <si>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</si>
  <si>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</si>
  <si>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</si>
  <si>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</si>
  <si>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</si>
  <si>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</si>
  <si>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</si>
  <si>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</si>
  <si>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</si>
  <si>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</si>
  <si>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</si>
  <si>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</si>
  <si>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</si>
  <si>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</si>
  <si>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</si>
  <si>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</si>
  <si>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</si>
  <si>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</si>
  <si>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</si>
  <si>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</si>
  <si>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</si>
  <si>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</si>
  <si>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</si>
  <si>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</si>
  <si>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</si>
  <si>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</si>
  <si>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</si>
  <si>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</si>
  <si>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</si>
  <si>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</si>
  <si>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</si>
  <si>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</si>
  <si>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</si>
  <si>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</si>
  <si>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</si>
  <si>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</si>
  <si>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</si>
  <si>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</si>
  <si>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</si>
  <si>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</si>
  <si>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</si>
  <si>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</si>
  <si>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</si>
  <si>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</si>
  <si>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</si>
  <si>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</si>
  <si>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</si>
  <si>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</si>
  <si>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</si>
  <si>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</si>
  <si>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</si>
  <si>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</si>
  <si>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</si>
  <si>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</si>
  <si>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</si>
  <si>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</si>
  <si>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</si>
  <si>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</si>
  <si>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</si>
  <si>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Odborová organizovanost</t>
  </si>
  <si>
    <t>OO</t>
  </si>
  <si>
    <t>1. Odborová organizovanost</t>
  </si>
  <si>
    <t>Crystal Bohemia Poděbrady</t>
  </si>
  <si>
    <t>Česká mincovna a.s.</t>
  </si>
  <si>
    <t>České perličky a.s. Ornela</t>
  </si>
  <si>
    <t>Desko a.s.</t>
  </si>
  <si>
    <t>Egermann s.r.o.</t>
  </si>
  <si>
    <t>Eutit s.r.o.</t>
  </si>
  <si>
    <t>Chlum u Třeboně</t>
  </si>
  <si>
    <t xml:space="preserve">Jablonex </t>
  </si>
  <si>
    <t>Moser a.s.</t>
  </si>
  <si>
    <t>OS SKBP</t>
  </si>
  <si>
    <t>Saint-Gobain Sklo ČR s.r.o.</t>
  </si>
  <si>
    <t>Severosklo s.r.o.</t>
  </si>
  <si>
    <t>Sklárny Kavalier</t>
  </si>
  <si>
    <t>Skleněná bižuterie a.s. Alšovice</t>
  </si>
  <si>
    <t>Sklo Bohemia a.s.</t>
  </si>
  <si>
    <t>Sklopísek Střeleč a.s.</t>
  </si>
  <si>
    <t>SOU Havlíčkova Kyjov</t>
  </si>
  <si>
    <t>Union Lesní Brána a.s.</t>
  </si>
  <si>
    <t>Vitrablok a.s.</t>
  </si>
  <si>
    <t>Železnobrodské sklo</t>
  </si>
  <si>
    <t>Platnost mandátů ZV+RK</t>
  </si>
  <si>
    <t>Volby ZV+RK</t>
  </si>
  <si>
    <t>Platnost mandátů ZV</t>
  </si>
  <si>
    <t>Volby           ZV</t>
  </si>
  <si>
    <t>Platnost mandátů RK</t>
  </si>
  <si>
    <t>Volby           RK</t>
  </si>
  <si>
    <t>±  1</t>
  </si>
  <si>
    <t>+1</t>
  </si>
  <si>
    <t>ZO</t>
  </si>
  <si>
    <t>Základní organizace</t>
  </si>
  <si>
    <t>OS</t>
  </si>
  <si>
    <t>Odborový svaz</t>
  </si>
  <si>
    <t>+15</t>
  </si>
  <si>
    <t>2. Členská schůze (konference)</t>
  </si>
  <si>
    <t>Uskutečnění ČS (K)</t>
  </si>
  <si>
    <t>ČS (K)</t>
  </si>
  <si>
    <t>+10</t>
  </si>
  <si>
    <t>+5</t>
  </si>
  <si>
    <t>ANO</t>
  </si>
  <si>
    <t>ZV</t>
  </si>
  <si>
    <t>RK</t>
  </si>
  <si>
    <t>Závodní výbor</t>
  </si>
  <si>
    <t>Revizní komise</t>
  </si>
  <si>
    <t>+8</t>
  </si>
  <si>
    <t>PKS</t>
  </si>
  <si>
    <t>Podniková kolektivní smlouva</t>
  </si>
  <si>
    <t>5. Odvod členských příspěvků (ČP) na OS</t>
  </si>
  <si>
    <t>ČP</t>
  </si>
  <si>
    <t>Členské příspěvky</t>
  </si>
  <si>
    <t>SZZO</t>
  </si>
  <si>
    <t>6. Účast na akcích OS pořádaných pro všechny ZO</t>
  </si>
  <si>
    <t>7. Včasnost a komplexnost předkládání materiálů na OS</t>
  </si>
  <si>
    <t>8. Účast na akcích zvláštního charakteru vyhlašovaných OS</t>
  </si>
  <si>
    <t>C e l k e m</t>
  </si>
  <si>
    <t xml:space="preserve">Rozdíl OO ZO-OS        12-12-31           </t>
  </si>
  <si>
    <t>x</t>
  </si>
  <si>
    <t>Body                        nárůst ČZ</t>
  </si>
  <si>
    <t xml:space="preserve">Body 1. </t>
  </si>
  <si>
    <t xml:space="preserve">Body 2. </t>
  </si>
  <si>
    <t xml:space="preserve">Body 3. </t>
  </si>
  <si>
    <t xml:space="preserve">Body 4. </t>
  </si>
  <si>
    <t xml:space="preserve">Body 5. </t>
  </si>
  <si>
    <t xml:space="preserve">Body 6. </t>
  </si>
  <si>
    <t xml:space="preserve">Body 7. </t>
  </si>
  <si>
    <t xml:space="preserve">Body 8. </t>
  </si>
  <si>
    <t>Body              celkem              1. - 8.</t>
  </si>
  <si>
    <t>Členská schůze (Konference)</t>
  </si>
  <si>
    <t>Vyhodnocení soutěže ZO OS - 2012</t>
  </si>
  <si>
    <t>G. Benedikt Karlovy Vary s.r.o.</t>
  </si>
  <si>
    <t>Heliotherm s.r.o. Vsetínske sklárny</t>
  </si>
  <si>
    <t>Pořadí           v soutěži</t>
  </si>
  <si>
    <t>PD ČMKOS          11-05-21</t>
  </si>
  <si>
    <t>PD</t>
  </si>
  <si>
    <t>Protestní demonstrace</t>
  </si>
  <si>
    <t>PD ČMKOS          12-04-21</t>
  </si>
  <si>
    <t>PP</t>
  </si>
  <si>
    <t>PP         ČMKOS                         12-05-22</t>
  </si>
  <si>
    <t>3. Volby orgánů ZO (ZV+RK/ ZV/ RK) a platnost jejich mandátů</t>
  </si>
  <si>
    <t>Nárůst počtu ČZ                         2012-2011</t>
  </si>
  <si>
    <r>
      <t xml:space="preserve">Uzavření </t>
    </r>
    <r>
      <rPr>
        <sz val="8"/>
        <rFont val="Arial"/>
        <family val="2"/>
      </rPr>
      <t>PKS/ dodatku</t>
    </r>
  </si>
  <si>
    <t>Školení ZO 12-(05+06)</t>
  </si>
  <si>
    <t>XIX. SZZO                12-04</t>
  </si>
  <si>
    <t>Regiony           12-02</t>
  </si>
  <si>
    <t>Regiony             12-06</t>
  </si>
  <si>
    <t>Porada předsedů            12-10</t>
  </si>
  <si>
    <t>Shromáždění zástupců základních organizací</t>
  </si>
  <si>
    <t>1. místo</t>
  </si>
  <si>
    <t>2. místo</t>
  </si>
  <si>
    <t>3. místo</t>
  </si>
  <si>
    <t>1 poukaz na 1 pobyt zdarma (10-ti denní pobyt pro 1osobu) v rámci zahraniční rekreace organizované OS v Chorvatsku nebo 3 poukazy na 3 chatky zdarma (týdenní pobyt pro 12 osob ve 3 chatkách) v rámci tuzemské rekreace organizované OS v RS Dachova</t>
  </si>
  <si>
    <t>2 poukazy na 2 chatky zdarma (týdenní pobyt pro 8 osob ve 2 chatkách) v rámci tuzemské rekreace organizované OS v RS Dachova</t>
  </si>
  <si>
    <t>1 poukaz na 1 chatku zdarma (týdenní pobyt pro 4 osoby v 1 chatce) v rámci tuzemské rekreace organizované OS v RS Dachova</t>
  </si>
  <si>
    <t xml:space="preserve">Z O  O S </t>
  </si>
  <si>
    <t>C e n a</t>
  </si>
  <si>
    <t>JUDr. Vladimír Kubinec</t>
  </si>
  <si>
    <t>Alena Borská</t>
  </si>
  <si>
    <t>Květa Sládková</t>
  </si>
  <si>
    <t>Stanislav Vaněk</t>
  </si>
  <si>
    <t>Jana Grecmanová</t>
  </si>
  <si>
    <t>Předseda OS</t>
  </si>
  <si>
    <t>Výkonná tajemnice OS</t>
  </si>
  <si>
    <t>Místopředseda OS pro odvětví skla</t>
  </si>
  <si>
    <t>Místopředsedkyně OS pro odvětví keramiky</t>
  </si>
  <si>
    <t>Místopředsedkyně OS pro odvětví bižuterie</t>
  </si>
  <si>
    <t>Jméno</t>
  </si>
  <si>
    <t>Funkce</t>
  </si>
  <si>
    <t>Podpis</t>
  </si>
  <si>
    <t>Složení komise KV OS pro vyhodnocení soutěže ZO OS za rok 2012</t>
  </si>
  <si>
    <t>Vyhodnocení soutěže ZO OS za rok 2012 bylo provedeno na základě podkladů zpracovaných aparátem OS v měsících únoru a březnu 2013.</t>
  </si>
  <si>
    <t>ZO není do soutěže zařazena</t>
  </si>
  <si>
    <t>V  y  s  v  ě  t  l  i  v  k  y  :</t>
  </si>
  <si>
    <t>Osoba zodpovědná za podklad</t>
  </si>
  <si>
    <t>Zdroj k získání podkladů k hodnocení</t>
  </si>
  <si>
    <t>Přehled o účasti na akcích</t>
  </si>
  <si>
    <t>protestní pochod</t>
  </si>
  <si>
    <t>Prezenční listiny z jednotlivých akcí</t>
  </si>
  <si>
    <t>PhDr. Alena Maliňáková</t>
  </si>
  <si>
    <t>Zdeněk Zmeškal</t>
  </si>
  <si>
    <t>Ludmila Kubincová</t>
  </si>
  <si>
    <t>Hlášení základních statistických informací o ZO OS-část A</t>
  </si>
  <si>
    <t>Hlášení základních statistických informací o ZO OS-část B</t>
  </si>
  <si>
    <t>Hlášení "A"</t>
  </si>
  <si>
    <t>Hlášení "B"</t>
  </si>
  <si>
    <t>Hlášení "A" stav k 31.12.2012</t>
  </si>
  <si>
    <t>Hlášení "A" stav k 31.12.2012, Hlášení "A" stav k 31.12.2011</t>
  </si>
  <si>
    <t>Hlášení "A" stav k 31.12.2010</t>
  </si>
  <si>
    <t>PhDr. Alena Maliňáková, Ing. Rudolf Hnilička, JUDr. Renata Letková</t>
  </si>
  <si>
    <t>PhDr. Alena Maliňáková,                              Ing. Rudolf Hnilička</t>
  </si>
  <si>
    <t>Hlášení "A"                                stav k 31.12.2012</t>
  </si>
  <si>
    <t>Hlášení "B" v roce 2012                        (údaje za rok 2011)</t>
  </si>
  <si>
    <t>JUDr. Renata Letková</t>
  </si>
  <si>
    <t>0.</t>
  </si>
  <si>
    <t>09.</t>
  </si>
  <si>
    <t>06.</t>
  </si>
  <si>
    <t>03.</t>
  </si>
  <si>
    <t>01.</t>
  </si>
  <si>
    <t>05.</t>
  </si>
  <si>
    <t>07.</t>
  </si>
  <si>
    <t>08.</t>
  </si>
  <si>
    <t>04.</t>
  </si>
  <si>
    <t>02.</t>
  </si>
  <si>
    <t>V ZO změny v členské základně-převody ČZ a Z</t>
  </si>
  <si>
    <t>PKS fyzicky zaslané na OS, písemný přehled PKS 2012</t>
  </si>
  <si>
    <t>AGC Flat Glass Czech a.s., závod Barevka</t>
  </si>
  <si>
    <t>AGC Flat Glass Czech a.s., závod Oloví</t>
  </si>
  <si>
    <t>Caesar Crystal s.r.o. sklárna Josefodol</t>
  </si>
  <si>
    <t>Crystalex CZ s.r.o.</t>
  </si>
  <si>
    <t>Crystalex závod Karolinka</t>
  </si>
  <si>
    <t>Český porcelán, a.s.</t>
  </si>
  <si>
    <t>Flabeg Czech, s.r.o.</t>
  </si>
  <si>
    <t>Ideal Standard, s.r.o.</t>
  </si>
  <si>
    <t>Jihlavské sklárny Bohemia divize A. Důl</t>
  </si>
  <si>
    <t>Jihlavské sklárny Bohemia divize Brodce</t>
  </si>
  <si>
    <t>Jihlavské sklárny Bohemia divize Dobronín</t>
  </si>
  <si>
    <t>Knauf Insulation, spol. s r.o.</t>
  </si>
  <si>
    <t>Laufen CZ s.r.o., provozovna Bechyně</t>
  </si>
  <si>
    <t>Laufen CZ s.r.o. provozovna Znojmo</t>
  </si>
  <si>
    <t>Megatech Industries Jablonec s.r.o.</t>
  </si>
  <si>
    <t>O-I Manufacturing Czech Republic a.s. závod Nové Sedlo</t>
  </si>
  <si>
    <t xml:space="preserve">O-I Manufacturing Czech Republic a.s. </t>
  </si>
  <si>
    <t>Předložení návrhu            PKS/ dodatku</t>
  </si>
  <si>
    <t>Hlášení "A"                       13-01-31</t>
  </si>
  <si>
    <t>Hlášení "B"                 12-10-15</t>
  </si>
  <si>
    <t>Porcelánka Haas &amp; Czjzek</t>
  </si>
  <si>
    <t>Preciosa-Lustry, a.s.</t>
  </si>
  <si>
    <t>Rudolf Kämpf s.r.o.</t>
  </si>
  <si>
    <t xml:space="preserve">Saint-Gobain Vertex s.r.o. </t>
  </si>
  <si>
    <t>Schott</t>
  </si>
  <si>
    <t>Sklárna Heřmanova Huť, a.s.</t>
  </si>
  <si>
    <t>Sklárny N+S Harrachov</t>
  </si>
  <si>
    <t>Sklárny Moravia Úsobrno</t>
  </si>
  <si>
    <t>Sklářske stroje Znojmo s.r.o.</t>
  </si>
  <si>
    <t>Soliter, a.s.</t>
  </si>
  <si>
    <t>Starorolský porcelán Moritz Zdekauer, a.s.</t>
  </si>
  <si>
    <t>Technosklo Držkov s.r.o.</t>
  </si>
  <si>
    <t>Střední škola technická AGC a.s.</t>
  </si>
  <si>
    <t>Thun 1794 a.s. Sadov</t>
  </si>
  <si>
    <t>Unifrax s.r.o.</t>
  </si>
  <si>
    <t xml:space="preserve">Vertex Fabrics </t>
  </si>
  <si>
    <t>Vetropack Moravia Glass, a.s.</t>
  </si>
  <si>
    <t>Thun 1794 a.s. /Klášterec nad Ohří</t>
  </si>
  <si>
    <t>Thun 1794 a.s. /Nová Role</t>
  </si>
  <si>
    <t>Sklárna Janštejn (Při)</t>
  </si>
  <si>
    <t>Vyšší odborná škola sklářská a střední škola (Při)</t>
  </si>
  <si>
    <t>Ornela divize Desenské sklárny (A.s.)</t>
  </si>
  <si>
    <t>AGC Flat Glass Czech a.s., Řetenice</t>
  </si>
  <si>
    <t>Body              rozdíl           OO</t>
  </si>
  <si>
    <t>ČZ (Z)</t>
  </si>
  <si>
    <t>Členové zaměstnanci (Zaměstnanci)</t>
  </si>
  <si>
    <t>Pro ZO kritérium neplnitelné (ZO bez zaměstnavatele)</t>
  </si>
  <si>
    <t>ZO bez povinnosti kritérium plnit (vznik ZO 1.11.2012)</t>
  </si>
  <si>
    <t>Crystalex                                 závod Karolinka</t>
  </si>
  <si>
    <t xml:space="preserve">Ornela                                    divize Desenské sklárny </t>
  </si>
  <si>
    <r>
      <t xml:space="preserve">Místopředsedkyně OS </t>
    </r>
    <r>
      <rPr>
        <sz val="9"/>
        <rFont val="Arial"/>
        <family val="2"/>
      </rPr>
      <t xml:space="preserve">pro odvětví porcelánu </t>
    </r>
  </si>
  <si>
    <t>01/12</t>
  </si>
  <si>
    <t>02/12</t>
  </si>
  <si>
    <t>03/12</t>
  </si>
  <si>
    <t>04/12</t>
  </si>
  <si>
    <t>05/12</t>
  </si>
  <si>
    <t>06/12</t>
  </si>
  <si>
    <t>07/12</t>
  </si>
  <si>
    <t>08/12</t>
  </si>
  <si>
    <t>09/12</t>
  </si>
  <si>
    <t>10/12</t>
  </si>
  <si>
    <t>11/12</t>
  </si>
  <si>
    <t>12/12</t>
  </si>
  <si>
    <t>Poznámka</t>
  </si>
  <si>
    <t xml:space="preserve">ČP hodnoceny podle návrhu změn stanov OS - platba ČP nejpozději v termínu do konce 2. následujícícho kalendářního měsíce po termínu výplaty výdělku za příslušný kalendářní </t>
  </si>
  <si>
    <t>Saint-Gobain Adfors CZ, s.r.o. Závod 3-CP /Fukal</t>
  </si>
  <si>
    <t>7.</t>
  </si>
  <si>
    <t>8.</t>
  </si>
  <si>
    <t>9.</t>
  </si>
  <si>
    <t>;</t>
  </si>
  <si>
    <t>Pořadí</t>
  </si>
  <si>
    <t>Body</t>
  </si>
  <si>
    <t>% z celkového počtu rozdělených bodů</t>
  </si>
  <si>
    <t xml:space="preserve">4. Kolektivní vyjednávání PKS </t>
  </si>
  <si>
    <t>% z max. mož. počtu získaných bodů</t>
  </si>
  <si>
    <t>Max.počet mož.bodů</t>
  </si>
  <si>
    <t>Rozdě leno %</t>
  </si>
  <si>
    <t>Název ZO OS</t>
  </si>
  <si>
    <t>Vyhodnocení soutěže ZO OS - 2013</t>
  </si>
  <si>
    <t>01/13</t>
  </si>
  <si>
    <t>02/13</t>
  </si>
  <si>
    <t>03/13</t>
  </si>
  <si>
    <t>04/13</t>
  </si>
  <si>
    <t>05/13</t>
  </si>
  <si>
    <t>06/13</t>
  </si>
  <si>
    <t>07/13</t>
  </si>
  <si>
    <t>08/13</t>
  </si>
  <si>
    <t>09/13</t>
  </si>
  <si>
    <t>10/13</t>
  </si>
  <si>
    <t>11/13</t>
  </si>
  <si>
    <t>12/13</t>
  </si>
  <si>
    <t>Hlášení "A"                       14-01-31</t>
  </si>
  <si>
    <t>Bohemia Antonínův Důl</t>
  </si>
  <si>
    <t>Bohemia Brodce</t>
  </si>
  <si>
    <t>OS SKP</t>
  </si>
  <si>
    <t>Porcelánka Haas &amp; Czjzek s.r.o. - zrušena 31.12.2013</t>
  </si>
  <si>
    <t xml:space="preserve">Saint-Gobain Adfors CZ,s.r.o. (Hodonice) </t>
  </si>
  <si>
    <t>Schott - zrušena 31.5.2013</t>
  </si>
  <si>
    <t>Sklárna Janštejn</t>
  </si>
  <si>
    <t>Starorolský porcelán Moritz Zdekauer, a.s.-zrušena 30.4.2013</t>
  </si>
  <si>
    <t>Thun 1794 a.s. (Klášterec nad Ohří)</t>
  </si>
  <si>
    <t>Adfors LCP (Litomyšl)</t>
  </si>
  <si>
    <t>Vetropack Moravia Glass, akciová společnost</t>
  </si>
  <si>
    <t xml:space="preserve">Vitrablok </t>
  </si>
  <si>
    <t>VOŠS a SŠ</t>
  </si>
  <si>
    <r>
      <rPr>
        <sz val="10"/>
        <rFont val="Arial CE"/>
        <family val="0"/>
      </rPr>
      <t xml:space="preserve">Saint-Gobain Adfors </t>
    </r>
    <r>
      <rPr>
        <sz val="8"/>
        <rFont val="Arial CE"/>
        <family val="0"/>
      </rPr>
      <t>CZ</t>
    </r>
    <r>
      <rPr>
        <sz val="9"/>
        <rFont val="Arial CE"/>
        <family val="0"/>
      </rPr>
      <t xml:space="preserve"> s.r.o.div.</t>
    </r>
    <r>
      <rPr>
        <sz val="8"/>
        <rFont val="Arial CE"/>
        <family val="0"/>
      </rPr>
      <t>Hodonice-CP (bývalý MK)</t>
    </r>
  </si>
  <si>
    <t>České perličky a.s. Ornela - zrušena 31.12.2013</t>
  </si>
  <si>
    <r>
      <t>Caesar Crystal s.r.o. sklárna</t>
    </r>
    <r>
      <rPr>
        <sz val="8"/>
        <color indexed="8"/>
        <rFont val="Arial CE"/>
        <family val="0"/>
      </rPr>
      <t xml:space="preserve"> Josefodol-zrušena 31.12.2013</t>
    </r>
  </si>
  <si>
    <t>Česká mincovna, a.s.</t>
  </si>
  <si>
    <t xml:space="preserve">Schott CR - vznik 1.6.2013 </t>
  </si>
  <si>
    <t>Schott Flat Glass CR - vznik 1.6.2013</t>
  </si>
  <si>
    <t>Bohemia Dobronín</t>
  </si>
  <si>
    <t>64.</t>
  </si>
  <si>
    <t>65.</t>
  </si>
  <si>
    <t xml:space="preserve">Rozdíl OO ZO-OS        13-12-31           </t>
  </si>
  <si>
    <t>Hlášení "B"                 13-10-15</t>
  </si>
  <si>
    <t>V.Sjezd OS                13-04</t>
  </si>
  <si>
    <t>Regiony             13-06</t>
  </si>
  <si>
    <t>Regiony           13-01</t>
  </si>
  <si>
    <t>xx</t>
  </si>
  <si>
    <t>Vyhlášení výsledků soutěže ZO OS za rok 2012 a předání cen bylo provedeno na V. Sjezdu OS dne 18.4.2013 v hotelu Bezděz ve Starých Splavech. Současně byla vyhlášena soutěž za rok 2013, k jejímuž vyhodnocení dojde na XXI. SZZO v dubnu 2014.</t>
  </si>
  <si>
    <t>Složení komise KV OS pro vyhodnocení soutěže ZO OS za rok 2013</t>
  </si>
  <si>
    <t>Helena Langrová</t>
  </si>
  <si>
    <t>Místopředsedkyně OS pro odvětví skla</t>
  </si>
  <si>
    <t>Karel Černý</t>
  </si>
  <si>
    <t>Místopředseda OS pro odvětví keramiky</t>
  </si>
  <si>
    <t>Marcela Dubová</t>
  </si>
  <si>
    <t>Vyhodnocení soutěže ZO OS za rok 2013 bylo provedeno na základě podkladů zpracovaných aparátem OS v měsících únoru a březnu 2014.</t>
  </si>
  <si>
    <t>Vyhlášení výsledků soutěže ZO OS za rok 2013 a předání cen bylo provedeno na XXI. SZZO dne 16.4.2014 v hotelu Bezděz ve Starých Splavech. Současně bylo oznámeno již dříve vyhlášení soutěž za rok 2014, k jejímuž vyhodnocení dojde na XXII. SZZO v dubnu 2015.</t>
  </si>
  <si>
    <t>R</t>
  </si>
  <si>
    <t>Rekreace</t>
  </si>
  <si>
    <t>R                    Dachova</t>
  </si>
  <si>
    <t>Hlášení "A" stav k 31.12.2013</t>
  </si>
  <si>
    <t>Hlášení "A"                                stav k 31.12.2013</t>
  </si>
  <si>
    <t>Hlášení "A" stav k 31.12.2013, Hlášení "A" stav k 31.12.2012</t>
  </si>
  <si>
    <t>Hlášení "A" stav k 31.12.2011</t>
  </si>
  <si>
    <t>PKS fyzicky zaslané na OS, písemný přehled PKS 2013</t>
  </si>
  <si>
    <t>PhDr. Alena Maliňáková, JUDr. Renata Letková</t>
  </si>
  <si>
    <t>Hlášení "B" v roce 2013                        (údaje za rok 2012)</t>
  </si>
  <si>
    <t>Odborové příspěvky 2013 - přehled o placení - plachta HFO</t>
  </si>
  <si>
    <t>Odborové příspěvky 2012 - přehled o placení - plachta HFO</t>
  </si>
  <si>
    <t>Odvod ČP na OS je třeba provést do 15. dne měsíce po měsíci, kdy se ČP platí (do 4/14 - do posledního dne měsíce). ČP za kalendářní měsíc se platí nejpozději do konce následujícícho kalendářního měsíce.</t>
  </si>
  <si>
    <t>PhDr. Alena Maliňáková,                              Zdeněk Zmeškal</t>
  </si>
  <si>
    <t>268+nárůst členů cca 32</t>
  </si>
  <si>
    <t>ZO OS zrušeny</t>
  </si>
  <si>
    <t>Pro ZO kritérium bezpředmětné (vznik nebo zánik)</t>
  </si>
  <si>
    <t>Nárůst (pokles) počtu ČZ                         2013-2012</t>
  </si>
  <si>
    <t>Thun 1794 a.s. (Lesov)</t>
  </si>
  <si>
    <t>Thun 1794 a.s. (Nová Role)</t>
  </si>
  <si>
    <t>Saint-Gobain Glass Solutions CZ, s.r.o. (Praha)</t>
  </si>
  <si>
    <t>Školení ZO                   13-02</t>
  </si>
  <si>
    <t>Školení ZO                   13-05</t>
  </si>
  <si>
    <t>Školení ZO                vlastní</t>
  </si>
  <si>
    <r>
      <t xml:space="preserve">R     </t>
    </r>
    <r>
      <rPr>
        <sz val="7"/>
        <rFont val="Arial"/>
        <family val="2"/>
      </rPr>
      <t>Chorvatsko</t>
    </r>
  </si>
  <si>
    <r>
      <t xml:space="preserve">Porada </t>
    </r>
    <r>
      <rPr>
        <sz val="8"/>
        <rFont val="Arial"/>
        <family val="2"/>
      </rPr>
      <t xml:space="preserve">předsedů </t>
    </r>
    <r>
      <rPr>
        <sz val="9"/>
        <rFont val="Arial"/>
        <family val="2"/>
      </rPr>
      <t xml:space="preserve">           13-10</t>
    </r>
  </si>
  <si>
    <r>
      <t xml:space="preserve">Pořadí           v </t>
    </r>
    <r>
      <rPr>
        <b/>
        <sz val="9"/>
        <rFont val="Arial"/>
        <family val="2"/>
      </rPr>
      <t>soutěži</t>
    </r>
  </si>
  <si>
    <t>Osoby zodpovědné za podklad</t>
  </si>
  <si>
    <t>Rozdě-leno %</t>
  </si>
  <si>
    <t>Ko</t>
  </si>
  <si>
    <t>Ano</t>
  </si>
  <si>
    <t>ano</t>
  </si>
  <si>
    <t xml:space="preserve">O-I Manufacturing Czech Republic a.s. (Dubí) </t>
  </si>
  <si>
    <t>Crystalex CZ s.r.o. (Nový Bor)</t>
  </si>
  <si>
    <t>Preciosa - Ornela a.s. (Desná v J.h.)</t>
  </si>
  <si>
    <t>Preciosa - Lustry, a.s. (Kamenický Šenov)</t>
  </si>
  <si>
    <t>AGC Flat Glass Czech a.s., závod Barevka (Dubí)</t>
  </si>
  <si>
    <t>Sklárny N+S Harrachov - zrušena k 30.04.2014</t>
  </si>
  <si>
    <t xml:space="preserve">Schott CR </t>
  </si>
  <si>
    <t>Schott Flat Glass CR</t>
  </si>
  <si>
    <t>Nárůst (pokles) počtu ČZ                         2014-2013</t>
  </si>
  <si>
    <t>Složení komise KV OS pro vyhodnocení soutěže ZO OS za rok 2014</t>
  </si>
  <si>
    <t>Vyhodnocení soutěže ZO OS za rok 2014 bylo provedeno na základě podkladů zpracovaných aparátem OS v měsících únoru a březnu 2015.</t>
  </si>
  <si>
    <t>Vyhlášení výsledků soutěže ZO OS za rok 2014 a předání cen bylo provedeno na XXII. SZZO dne 15.4.2015 v hotelu Bezděz ve Starých Splavech. Současně bylo oznámeno již dříve vyhlášení soutěže za rok 2015, k jejímuž vyhodnocení dojde na XXIII. SZZO v dubnu 2016.</t>
  </si>
  <si>
    <t>01/14</t>
  </si>
  <si>
    <t>02/14</t>
  </si>
  <si>
    <t>03/14</t>
  </si>
  <si>
    <t>04/14</t>
  </si>
  <si>
    <t>05/14</t>
  </si>
  <si>
    <t>06/14</t>
  </si>
  <si>
    <t>07/14</t>
  </si>
  <si>
    <t>08/14</t>
  </si>
  <si>
    <t>09/14</t>
  </si>
  <si>
    <t>10/14</t>
  </si>
  <si>
    <t>11/14</t>
  </si>
  <si>
    <t>12/14</t>
  </si>
  <si>
    <t>Regiony           14-01</t>
  </si>
  <si>
    <t>Školení ZO                   14-02</t>
  </si>
  <si>
    <t>XXI. SZZO               14-04</t>
  </si>
  <si>
    <t>Školení ZO                   14-05</t>
  </si>
  <si>
    <t>Regiony             14-06</t>
  </si>
  <si>
    <r>
      <t xml:space="preserve">Porada </t>
    </r>
    <r>
      <rPr>
        <sz val="8"/>
        <rFont val="Arial"/>
        <family val="2"/>
      </rPr>
      <t xml:space="preserve">předsedů </t>
    </r>
    <r>
      <rPr>
        <sz val="9"/>
        <rFont val="Arial"/>
        <family val="2"/>
      </rPr>
      <t xml:space="preserve">           14-10</t>
    </r>
  </si>
  <si>
    <t>Hlášení "A"                       15-01-31</t>
  </si>
  <si>
    <t>Hlášení "B"                 14-10-15</t>
  </si>
  <si>
    <t>Hlášení "A" stav k 31.12.2014</t>
  </si>
  <si>
    <t>Hlášení "A"                                stav k 31.12.2014</t>
  </si>
  <si>
    <t>PKS fyzicky zaslané na OS, písemný přehled PKS 2014</t>
  </si>
  <si>
    <t>PhDr. Alena Maliňáková,              JUDr. Renata Letková</t>
  </si>
  <si>
    <t>Odborové příspěvky 2014 - přehled o placení - plachta HFO</t>
  </si>
  <si>
    <t>Odvod ČP na OS je třeba provést do 15. dne měsíce po měsíci, kdy se ČP platí. ČP za kalendářní měsíc se platí nejpozději do konce následujícícho kalendářního měsíce.</t>
  </si>
  <si>
    <t>Hlášení "B" v roce 2014                        (údaje za rok 2013)</t>
  </si>
  <si>
    <t xml:space="preserve">Saint-Gobain Adfors, s.r.o. (Hodonice) </t>
  </si>
  <si>
    <t>Adfors - LCP (Litomyšl)</t>
  </si>
  <si>
    <t>Crystalex CZ, s.r.o. (Nový Bor)</t>
  </si>
  <si>
    <t>Ideal Standard s.r.o.</t>
  </si>
  <si>
    <r>
      <rPr>
        <sz val="10"/>
        <rFont val="Arial CE"/>
        <family val="0"/>
      </rPr>
      <t xml:space="preserve">Saint-Gobain Adfors </t>
    </r>
    <r>
      <rPr>
        <sz val="8"/>
        <rFont val="Arial CE"/>
        <family val="0"/>
      </rPr>
      <t>CZ,</t>
    </r>
    <r>
      <rPr>
        <sz val="9"/>
        <rFont val="Arial CE"/>
        <family val="0"/>
      </rPr>
      <t xml:space="preserve"> s.r.o. Závod 3 - CP</t>
    </r>
    <r>
      <rPr>
        <sz val="8"/>
        <rFont val="Arial CE"/>
        <family val="0"/>
      </rPr>
      <t xml:space="preserve"> (bývalý MK)</t>
    </r>
  </si>
  <si>
    <t>Severosklo, s.r.o.</t>
  </si>
  <si>
    <r>
      <rPr>
        <sz val="9"/>
        <rFont val="Arial"/>
        <family val="2"/>
      </rPr>
      <t xml:space="preserve">Členské průkazy </t>
    </r>
    <r>
      <rPr>
        <sz val="8"/>
        <rFont val="Arial"/>
        <family val="2"/>
      </rPr>
      <t>Sphere Card, Carte</t>
    </r>
  </si>
  <si>
    <t>284+nárůst členů cca 36</t>
  </si>
  <si>
    <t>Placení ČP povoleno 1 x za 3 měsíce</t>
  </si>
  <si>
    <t>ČP k 16.3.2015 nezaplaceny</t>
  </si>
  <si>
    <t>Crystalex CZ, s.r.o.                        (Nový Bor)</t>
  </si>
  <si>
    <t>ZO bez zaměstnavatele</t>
  </si>
  <si>
    <t>ZO zrušena ve sledovaném období</t>
  </si>
  <si>
    <t>Pro ZO kritérium neplnitelné (ZO bez zaměstnavatele nebo zánik)</t>
  </si>
  <si>
    <t>III. Vyhodnocení soutěže ZO OS za rok 2014 - tabulková část</t>
  </si>
  <si>
    <t>Sklo Bohemia a.s. - zrušena k 31.12.2015</t>
  </si>
  <si>
    <t>Hlášení "A" stav k 31.12.2015</t>
  </si>
  <si>
    <t>Hlášení "A"                                stav k 31.12.2015</t>
  </si>
  <si>
    <t>Vyhodnocení soutěže ZO OS za rok 2015 bylo provedeno na základě podkladů zpracovaných aparátem OS v měsících únoru a březnu 2016.</t>
  </si>
  <si>
    <t>PKS fyzicky zaslané na OS, písemný přehled PKS 2015</t>
  </si>
  <si>
    <t>Odborové příspěvky 2015 - přehled o placení - plachta HFO</t>
  </si>
  <si>
    <t>Hlášení "B" v roce 2015                        (údaje za rok 2014)</t>
  </si>
  <si>
    <t>Nárůst (pokles) počtu ČZ                         2015-2014</t>
  </si>
  <si>
    <t xml:space="preserve">Rozdíl OO ZO-OS        14-12-31           </t>
  </si>
  <si>
    <t xml:space="preserve">Rozdíl OO ZO-OS        15-12-31           </t>
  </si>
  <si>
    <t>01/15</t>
  </si>
  <si>
    <t>02/15</t>
  </si>
  <si>
    <t>03/15</t>
  </si>
  <si>
    <t>04/15</t>
  </si>
  <si>
    <t>05/15</t>
  </si>
  <si>
    <t>06/15</t>
  </si>
  <si>
    <t>07/15</t>
  </si>
  <si>
    <t>08/15</t>
  </si>
  <si>
    <t>09/15</t>
  </si>
  <si>
    <t>10/15</t>
  </si>
  <si>
    <t>11/15</t>
  </si>
  <si>
    <t>12/15</t>
  </si>
  <si>
    <t>Hlášení "A"                       16-01-31</t>
  </si>
  <si>
    <t>Regiony           15-01</t>
  </si>
  <si>
    <t>Školení ZO                   15-02</t>
  </si>
  <si>
    <t>XXII. SZZO               15-04</t>
  </si>
  <si>
    <t>Školení ZO                   15-05</t>
  </si>
  <si>
    <t>Regiony             15-06</t>
  </si>
  <si>
    <r>
      <t xml:space="preserve">Porada </t>
    </r>
    <r>
      <rPr>
        <sz val="8"/>
        <rFont val="Arial"/>
        <family val="2"/>
      </rPr>
      <t xml:space="preserve">předsedů </t>
    </r>
    <r>
      <rPr>
        <sz val="9"/>
        <rFont val="Arial"/>
        <family val="2"/>
      </rPr>
      <t xml:space="preserve">           15-10</t>
    </r>
  </si>
  <si>
    <t>Hlášení "B"                 15-10-30</t>
  </si>
  <si>
    <t>00.</t>
  </si>
  <si>
    <t>III. Vyhodnocení soutěže ZO OS za rok 2015 - tabulková část</t>
  </si>
  <si>
    <t>PhDr. Alena Maliňáková,                                                                              Zdeněk Zmeškal</t>
  </si>
  <si>
    <r>
      <t xml:space="preserve">R     </t>
    </r>
    <r>
      <rPr>
        <sz val="8"/>
        <rFont val="Arial"/>
        <family val="2"/>
      </rPr>
      <t>Chorvatsko</t>
    </r>
  </si>
  <si>
    <t>Rozděleno %</t>
  </si>
  <si>
    <t>Max. počet možných bodů</t>
  </si>
  <si>
    <t>% z max. mož. počtu získaných bodů (300+nárůst členů cca 40)</t>
  </si>
  <si>
    <r>
      <t xml:space="preserve">Pořadí           v </t>
    </r>
    <r>
      <rPr>
        <b/>
        <sz val="9"/>
        <rFont val="Arial"/>
        <family val="2"/>
      </rPr>
      <t xml:space="preserve">soutěži </t>
    </r>
  </si>
  <si>
    <t>Složení komise KV OS pro vyhodnocení soutěže ZO OS za rok 2015</t>
  </si>
  <si>
    <t>Vyhlášení výsledků soutěže ZO OS za rok 2015 a předání cen bylo provedeno na XXIII. SZZO dne 13.4.2016 v hotelu Bezděz ve Starých Splavech. Současně byla podána informace o již dříve vyhlášené soutěži za rok 2016, k jejímuž vyhodnocení dojde na XXIV. SZZO v dubnu 2017.</t>
  </si>
  <si>
    <t>ČP k 21.3.2016 nezaplaceny</t>
  </si>
  <si>
    <t>ČlPr</t>
  </si>
  <si>
    <t>Členské průkazy</t>
  </si>
  <si>
    <r>
      <rPr>
        <sz val="9"/>
        <rFont val="Arial"/>
        <family val="2"/>
      </rPr>
      <t>ČlPr Sphere</t>
    </r>
    <r>
      <rPr>
        <sz val="8"/>
        <rFont val="Arial"/>
        <family val="2"/>
      </rPr>
      <t xml:space="preserve"> Card, Carte</t>
    </r>
  </si>
  <si>
    <r>
      <t xml:space="preserve">E-mail  adresy členů ZO                      </t>
    </r>
    <r>
      <rPr>
        <sz val="8"/>
        <rFont val="Arial"/>
        <family val="2"/>
      </rPr>
      <t xml:space="preserve"> (10 - 29 %)</t>
    </r>
  </si>
  <si>
    <r>
      <t xml:space="preserve">E-mail  adresy členů ZO                      </t>
    </r>
    <r>
      <rPr>
        <sz val="8"/>
        <rFont val="Arial"/>
        <family val="2"/>
      </rPr>
      <t xml:space="preserve"> (30 - 59 %)</t>
    </r>
  </si>
  <si>
    <r>
      <t xml:space="preserve">E-mail  adresy členů ZO                    </t>
    </r>
    <r>
      <rPr>
        <sz val="8"/>
        <rFont val="Arial"/>
        <family val="2"/>
      </rPr>
      <t xml:space="preserve">  (60 - 100 </t>
    </r>
    <r>
      <rPr>
        <sz val="8"/>
        <rFont val="Calibri"/>
        <family val="2"/>
      </rPr>
      <t>%)</t>
    </r>
  </si>
  <si>
    <t>ČlPr sledovány v rámci soutěže od r. 2014, e-mail adresy od r. 2015</t>
  </si>
  <si>
    <t xml:space="preserve">Podklad o členských průkazech                                                                                            Podklad o e-mail adresách členů </t>
  </si>
  <si>
    <t>III. Vyhodnocení soutěže ZO OS za rok 2016 - tabulková část</t>
  </si>
  <si>
    <t>ČlPr sledovány v rámci soutěže od 2014, e-mail adresy od 2015, rejstřík od 2016</t>
  </si>
  <si>
    <t>PhDr. Alena Maliňáková
Mgr. Ondřej Fedoročko</t>
  </si>
  <si>
    <t>Odborové příspěvky 2016 - přehled o placení - plachta HFO</t>
  </si>
  <si>
    <t>Hlášení "A" stav k 31.12.2016</t>
  </si>
  <si>
    <t>PKS fyzicky zaslané na OS, písemný přehled PKS 2016</t>
  </si>
  <si>
    <t>Hlášení "A"                                stav k 31.12.2016</t>
  </si>
  <si>
    <t>Hlášení "B" v roce 2016                        (údaje za rok 2015)</t>
  </si>
  <si>
    <t>Vyhodnocení soutěže ZO OS za rok 2016 bylo provedeno na základě podkladů zpracovaných aparátem OS v měsících březnu 2017.</t>
  </si>
  <si>
    <t>Vyhlášení výsledků soutěže ZO OS za rok 2016 a předání cen bylo provedeno na XXIV. SZZO dne 12.4.2017 v hotelu Bezděz ve Starých Splavech. Současně byla podána informace o již dříve vyhlášené soutěži za rok 2017, k jejímuž vyhodnocení dojde na XXV. SZZO v dubnu 2018.</t>
  </si>
  <si>
    <t>Složení komise KV OS pro vyhodnocení soutěže ZO OS za rok 2016</t>
  </si>
  <si>
    <t>ČP k 31.3.2017 nezaplaceny</t>
  </si>
  <si>
    <r>
      <rPr>
        <sz val="9"/>
        <rFont val="Arial"/>
        <family val="2"/>
      </rPr>
      <t xml:space="preserve">Podklady
k zápisu </t>
    </r>
    <r>
      <rPr>
        <sz val="8"/>
        <rFont val="Arial"/>
        <family val="2"/>
      </rPr>
      <t xml:space="preserve">
do rejstříku
</t>
    </r>
    <r>
      <rPr>
        <sz val="9"/>
        <rFont val="Arial"/>
        <family val="2"/>
      </rPr>
      <t>MěS</t>
    </r>
  </si>
  <si>
    <t xml:space="preserve">Rozdíl OO ZO-OS        16-12-31           </t>
  </si>
  <si>
    <t>Přehled o zápisu do rejsříku</t>
  </si>
  <si>
    <t>XXIII. SZZO               16-04</t>
  </si>
  <si>
    <t>Regiony           16-01</t>
  </si>
  <si>
    <t>Školení ZO                   16-02</t>
  </si>
  <si>
    <t>Školení ZO                   16-5+6</t>
  </si>
  <si>
    <t>Regiony             16-06</t>
  </si>
  <si>
    <r>
      <t xml:space="preserve">Porada </t>
    </r>
    <r>
      <rPr>
        <sz val="8"/>
        <rFont val="Arial"/>
        <family val="2"/>
      </rPr>
      <t xml:space="preserve">předsedů + KA 2 </t>
    </r>
    <r>
      <rPr>
        <sz val="9"/>
        <rFont val="Arial"/>
        <family val="2"/>
      </rPr>
      <t xml:space="preserve">           16-10</t>
    </r>
  </si>
  <si>
    <t>Projekt 
3 x  - KA
1+4+1
16-
9+9+12</t>
  </si>
  <si>
    <t xml:space="preserve">Egermann s.r.o. </t>
  </si>
  <si>
    <r>
      <rPr>
        <sz val="9"/>
        <rFont val="Arial CE"/>
        <family val="0"/>
      </rPr>
      <t xml:space="preserve">Saint-Gobain </t>
    </r>
    <r>
      <rPr>
        <sz val="8"/>
        <rFont val="Arial CE"/>
        <family val="0"/>
      </rPr>
      <t>Glass Solutions CZ, s.r.o. (Praha) - zruš.31.12.2016</t>
    </r>
  </si>
  <si>
    <t>Heliotherm s.r.o. Vsetínske sklárny - zruš.1.4.2017</t>
  </si>
  <si>
    <t>01/16</t>
  </si>
  <si>
    <t>02/16</t>
  </si>
  <si>
    <t>03/16</t>
  </si>
  <si>
    <t>05/16</t>
  </si>
  <si>
    <t>04/16</t>
  </si>
  <si>
    <t>07/16</t>
  </si>
  <si>
    <t>08/16</t>
  </si>
  <si>
    <t>09/16</t>
  </si>
  <si>
    <t>10/16</t>
  </si>
  <si>
    <t>11/16</t>
  </si>
  <si>
    <t>12/16</t>
  </si>
  <si>
    <t>06/16</t>
  </si>
  <si>
    <t>% z max. mož. počtu získaných bodů (295+nárůst členů cca 20)</t>
  </si>
  <si>
    <t>Crystalex
závod Karolinka</t>
  </si>
  <si>
    <t xml:space="preserve">O-I Manufacturing Czech 
Republic a.s. (Dubí) </t>
  </si>
  <si>
    <t>Laufen CZ s.r.o. 
provozovna Znojmo</t>
  </si>
  <si>
    <t xml:space="preserve"> Rozdíl v 
pořadí 
2016-2015</t>
  </si>
  <si>
    <t>ZO OS</t>
  </si>
  <si>
    <t>Vyhodnocení soutěže ZO OS za rok 2016</t>
  </si>
  <si>
    <t>Pořadí
v soutěži
v roce 2016</t>
  </si>
  <si>
    <t>Body
přidělené
celkem</t>
  </si>
  <si>
    <t>ZO OS SKP - soutěže se neúčastní</t>
  </si>
  <si>
    <t>ZO OS na prvních třech místech</t>
  </si>
  <si>
    <t>Pořadí
v soutěži
v předešlém roce - 2015</t>
  </si>
  <si>
    <t>III. Vyhodnocení soutěže ZO OS za rok 2017 - tabulková část</t>
  </si>
  <si>
    <t>Vyhodnocení soutěže ZO OS za rok 2017 bylo provedeno na základě podkladů zpracovaných aparátem OS v měsících březnu 2018.</t>
  </si>
  <si>
    <t>xxx</t>
  </si>
  <si>
    <t>Školení 
ZO                   
17-05</t>
  </si>
  <si>
    <t>XXIV. 
SZZO               
17-04</t>
  </si>
  <si>
    <t>Školení ZO                   
17-02</t>
  </si>
  <si>
    <t>Regiony           
17-01</t>
  </si>
  <si>
    <t>01/17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</si>
  <si>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</si>
  <si>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</si>
  <si>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</si>
  <si>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</si>
  <si>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</si>
  <si>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</si>
  <si>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</si>
  <si>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</si>
  <si>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</si>
  <si>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11/17</t>
  </si>
  <si>
    <t>12/17</t>
  </si>
  <si>
    <t>Hlášení "A"                       17-01-31</t>
  </si>
  <si>
    <t>Hlášení "B"                 16-10-30</t>
  </si>
  <si>
    <t>Hlášení 
"A"                       
18-01-31</t>
  </si>
  <si>
    <t>Hlášení 
"B"                 
17-10-31</t>
  </si>
  <si>
    <t>Pro ZO kritérium neplnitelné (ZO bez zaměstnavatele nebo pozdější vznik)</t>
  </si>
  <si>
    <t xml:space="preserve">Rozdíl OO 
ZO-OS        
17-12-31           </t>
  </si>
  <si>
    <t>Nárůst 
(pokles) 
počtu ČZ                         
2017-2016</t>
  </si>
  <si>
    <t>Nárůst (pokles) počtu ČZ                         2016-2015</t>
  </si>
  <si>
    <t>SOU Havlíčkova Kyjov - zrušeno 28.2.2018</t>
  </si>
  <si>
    <t>Hlášení "A" stav k 31.12.2017</t>
  </si>
  <si>
    <t>Hlášení "B" v roce 2017                        (údaje za rok 2016)</t>
  </si>
  <si>
    <t>Odborové příspěvky 2017 - přehled o placení - plachta HFO</t>
  </si>
  <si>
    <t>PKS fyzicky zaslané na OS, písemný přehled PKS 2017</t>
  </si>
  <si>
    <t>Hlášení "A"                                stav k 31.12.2017</t>
  </si>
  <si>
    <t>Školení 
ZO                
vlastní
(nebylo)</t>
  </si>
  <si>
    <r>
      <t xml:space="preserve">Pořadí          
v </t>
    </r>
    <r>
      <rPr>
        <sz val="9"/>
        <rFont val="Arial"/>
        <family val="2"/>
      </rPr>
      <t>soutěži 
v předešlém
roce
2016</t>
    </r>
  </si>
  <si>
    <t>Body              
celkem              
1. - 8.</t>
  </si>
  <si>
    <r>
      <t xml:space="preserve">AGC Flat Glass Czech a.s., </t>
    </r>
    <r>
      <rPr>
        <sz val="9"/>
        <rFont val="Arial"/>
        <family val="2"/>
      </rPr>
      <t xml:space="preserve">závod Kryry - </t>
    </r>
    <r>
      <rPr>
        <sz val="8"/>
        <rFont val="Arial"/>
        <family val="2"/>
      </rPr>
      <t>vznik 1.5.2017</t>
    </r>
  </si>
  <si>
    <t>Sklářské stroje Znojmo s.r.o.</t>
  </si>
  <si>
    <r>
      <t xml:space="preserve">Pořadí           v </t>
    </r>
    <r>
      <rPr>
        <sz val="9"/>
        <rFont val="Arial"/>
        <family val="2"/>
      </rPr>
      <t>soutěži v předešlém roce
2015</t>
    </r>
  </si>
  <si>
    <r>
      <t xml:space="preserve">Pořadí           v </t>
    </r>
    <r>
      <rPr>
        <sz val="9"/>
        <rFont val="Arial"/>
        <family val="2"/>
      </rPr>
      <t>soutěži v předešlém roce
2014</t>
    </r>
  </si>
  <si>
    <t>+8
1 akce</t>
  </si>
  <si>
    <r>
      <t xml:space="preserve">Pořadí           
v </t>
    </r>
    <r>
      <rPr>
        <b/>
        <sz val="9"/>
        <rFont val="Arial"/>
        <family val="2"/>
      </rPr>
      <t>soutěži 
2017</t>
    </r>
  </si>
  <si>
    <t>+9</t>
  </si>
  <si>
    <t>+7</t>
  </si>
  <si>
    <t>+19</t>
  </si>
  <si>
    <t>-5</t>
  </si>
  <si>
    <t>+11</t>
  </si>
  <si>
    <t>+12</t>
  </si>
  <si>
    <t>+16</t>
  </si>
  <si>
    <t>-11</t>
  </si>
  <si>
    <t>-9</t>
  </si>
  <si>
    <t>-10</t>
  </si>
  <si>
    <t>-8</t>
  </si>
  <si>
    <t>-15</t>
  </si>
  <si>
    <t>+6</t>
  </si>
  <si>
    <t>-12</t>
  </si>
  <si>
    <t>-18</t>
  </si>
  <si>
    <t>3 poukazy na 3 chatky zdarma (týdenní pobyt pro 12 osob ve 3 chatkách) v rámci tuzemské rekreace organizované OS v RS Dachova</t>
  </si>
  <si>
    <t>ČP k 19.3.2018 nezaplaceny</t>
  </si>
  <si>
    <t>ZO není do soutěže zařazena (OS SKP)</t>
  </si>
  <si>
    <r>
      <rPr>
        <b/>
        <sz val="11"/>
        <rFont val="Arial"/>
        <family val="2"/>
      </rPr>
      <t>P. č.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(abec
ední)</t>
    </r>
  </si>
  <si>
    <t>Uzavření PKS/ dodatku</t>
  </si>
  <si>
    <t>Regiony             
17-06
(reg.TP
zrušen)</t>
  </si>
  <si>
    <t>Porada 
předs. 
+ KA 2            
17-10</t>
  </si>
  <si>
    <t>Projekt 
6 x - KA 
6+1+5
+1+1+1</t>
  </si>
  <si>
    <r>
      <rPr>
        <sz val="10"/>
        <rFont val="Arial"/>
        <family val="2"/>
      </rPr>
      <t xml:space="preserve">R </t>
    </r>
    <r>
      <rPr>
        <sz val="9"/>
        <rFont val="Arial"/>
        <family val="2"/>
      </rPr>
      <t xml:space="preserve">    </t>
    </r>
    <r>
      <rPr>
        <sz val="8"/>
        <rFont val="Arial"/>
        <family val="2"/>
      </rPr>
      <t>Chorvatsko</t>
    </r>
  </si>
  <si>
    <t>% z 
celkového 
počtu 
rozdělených 
bodů</t>
  </si>
  <si>
    <t>% z max. 
mož. počtu 
získaných 
bodů
(320)
+nárůst čl.
(cca 10)</t>
  </si>
  <si>
    <t xml:space="preserve"> Rozdíl v 
pořadí 
2017-2016
(větší jak 4)</t>
  </si>
  <si>
    <t>Vyhlášení výsledků soutěže ZO OS za rok 2017 a předání cen bude provedeno na XXV. SZZO dne 11.4.2018 v hotelu Bezděz ve Starých Splavech. Současně bude  podána informace o již dříve vyhlášené soutěži za rok 2018, k jejímuž vyhodnocení dojde na VI. sjezdu OS v dubnu 2019.</t>
  </si>
  <si>
    <t>Složení komise KV OS pro vyhodnocení soutěže ZO OS za rok 2017</t>
  </si>
  <si>
    <t>Vyhodnocení soutěže ZO OS za rok 2017</t>
  </si>
  <si>
    <t>AGC Flat Glass Czech a.s., závod Kryry - vznik 1.5.2017</t>
  </si>
  <si>
    <t>Pořadí
v soutěži
v předešlém roce - 2016</t>
  </si>
  <si>
    <t>ZO OS bez zaměstnavatele</t>
  </si>
  <si>
    <t>ZO OS vzniklé nebo zrušené v průběhu hodnotícícho období</t>
  </si>
  <si>
    <t>Poznámky</t>
  </si>
  <si>
    <t>Pořadí
v soutěži
v roce 2017</t>
  </si>
  <si>
    <t>ZO OS - název</t>
  </si>
  <si>
    <t>OS SKP (Praha)</t>
  </si>
  <si>
    <t>Sklárny Kavalier (Sázava)</t>
  </si>
  <si>
    <t>Česká mincovna, a.s. (Jablonec n.N.)</t>
  </si>
  <si>
    <t>Moser a.s. (Karlovy Vary)</t>
  </si>
  <si>
    <t>Vetropack Moravia Glass, akciová společnost (Kyjov)</t>
  </si>
  <si>
    <t>Ideal Standard s.r.o. (Teplice)</t>
  </si>
  <si>
    <t>Unifrax s.r.o. (Dubí)</t>
  </si>
  <si>
    <t>Jablonex (Zásada)</t>
  </si>
  <si>
    <t>Union Lesní Brána a.s. (Dubí)</t>
  </si>
  <si>
    <t>Flabeg Czech, s.r.o. (Oloví) - zrušeno 31.3.2018</t>
  </si>
  <si>
    <t>Rudolf Kämpf s.r.o. (Loučky)</t>
  </si>
  <si>
    <t>Eutit s.r.o. (Stará Voda)</t>
  </si>
  <si>
    <t>Střední škola technická AGC a.s. (Teplice)</t>
  </si>
  <si>
    <t>Vitrablok (Duchcov)</t>
  </si>
  <si>
    <t>Desko a.s. (Desná v J.h.)</t>
  </si>
  <si>
    <t>Knauf Insulation, spol. s r.o. (Krupka)</t>
  </si>
  <si>
    <t>Železnobrodské sklo (Železný Brod)</t>
  </si>
  <si>
    <t>Soliter, a.s. (Jablonec n.N.) - zrušeno 30.6.2017</t>
  </si>
  <si>
    <t>Schott CR (Valašské Meziříčí)</t>
  </si>
  <si>
    <t>Schott Flat Glass CR (Valašské Meziříčí)</t>
  </si>
  <si>
    <t>VOŠS a SŠ (Nový Bor)</t>
  </si>
  <si>
    <t>Egermann s.r.o. (Nový Bor)</t>
  </si>
  <si>
    <r>
      <rPr>
        <sz val="10"/>
        <rFont val="Arial CE"/>
        <family val="0"/>
      </rPr>
      <t xml:space="preserve">Saint-Gobain Adfors </t>
    </r>
    <r>
      <rPr>
        <sz val="8"/>
        <rFont val="Arial CE"/>
        <family val="0"/>
      </rPr>
      <t>CZ,</t>
    </r>
    <r>
      <rPr>
        <sz val="9"/>
        <rFont val="Arial CE"/>
        <family val="0"/>
      </rPr>
      <t xml:space="preserve"> s.r.o. Závod 3 - CP</t>
    </r>
    <r>
      <rPr>
        <sz val="8"/>
        <rFont val="Arial CE"/>
        <family val="0"/>
      </rPr>
      <t xml:space="preserve"> (Hodonice)
bývalý Moravský Krumlov</t>
    </r>
  </si>
  <si>
    <t>Saint-Gobain Adfors CZ, s.r.o. Závod 3 - CP (Hodonice)
bývalý Moravský Krumlov</t>
  </si>
  <si>
    <t>Bohemia Antonínův Důl (Jihlava)</t>
  </si>
  <si>
    <t>Bohemia Dobronín (Polná)</t>
  </si>
  <si>
    <t>AGC Flat Glass Czech a.s., Řetenice (Teplice)</t>
  </si>
  <si>
    <t>Sklopísek Střeleč a.s. (Hrdoňovice)</t>
  </si>
  <si>
    <r>
      <t xml:space="preserve">Heliotherm s.r.o. </t>
    </r>
    <r>
      <rPr>
        <sz val="9"/>
        <rFont val="Arial CE"/>
        <family val="0"/>
      </rPr>
      <t>Vsetínske sklárny (Vsetín)-zruš.1.4.2017</t>
    </r>
  </si>
  <si>
    <t>Severosklo, s.r.o. (Kam.Šenov) - zrušeno 31.12.2017</t>
  </si>
  <si>
    <t>Český porcelán, a.s. (Dubí)</t>
  </si>
  <si>
    <t>Heliotherm s.r.o. Vsetínske sklárny (Vsetín) - zrušeno 1.4.2017</t>
  </si>
  <si>
    <t>III. Vyhodnocení soutěže ZO OS za rok 2018 - tabulková část</t>
  </si>
  <si>
    <r>
      <t xml:space="preserve">AGC Flat Glass Czech a.s., </t>
    </r>
    <r>
      <rPr>
        <sz val="9"/>
        <rFont val="Arial"/>
        <family val="2"/>
      </rPr>
      <t>závod Kryry</t>
    </r>
  </si>
  <si>
    <t>Egermann s.r.o. (Nový Bor) - zrušeno 22.10.2018</t>
  </si>
  <si>
    <t>Technosklo Držkov s.r.o. - zrušeno 31.12.2018</t>
  </si>
  <si>
    <t>VOŠS a SŠ (Nový Bor) - zrušeno 31.12.2018</t>
  </si>
  <si>
    <t xml:space="preserve">Rozdíl OO 
ZO-OS        
18-12-31           </t>
  </si>
  <si>
    <t>Nárůst 
(pokles) 
počtu ČZ                         
2018-2017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</si>
  <si>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</si>
  <si>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</si>
  <si>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</si>
  <si>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</si>
  <si>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</si>
  <si>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</si>
  <si>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</si>
  <si>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</si>
  <si>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</si>
  <si>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</si>
  <si>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</si>
  <si>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</si>
  <si>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Regiony           
18-01</t>
  </si>
  <si>
    <t>XXV. 
SZZO               
18-04</t>
  </si>
  <si>
    <t>Školení 
ZO                   
18-05</t>
  </si>
  <si>
    <t>Porada 
předs. 
18-10</t>
  </si>
  <si>
    <t>Hlášení 
"A"                       
19-01-31</t>
  </si>
  <si>
    <t>Hlášení 
"B"                 
18-10-31</t>
  </si>
  <si>
    <t>Hlášení "A" stav k 31.12.2018</t>
  </si>
  <si>
    <t>PhDr. Alena Maliňáková,              
Mgr. Ondřej Fedoročko</t>
  </si>
  <si>
    <t>Hlášení "B" v roce 2018                   
(údaje za rok 2017)</t>
  </si>
  <si>
    <t>Mgr. Ondřej Fedoročko</t>
  </si>
  <si>
    <t>Výkonný tajemník OS</t>
  </si>
  <si>
    <t>2 poukazy na 2 chatky zdarma (týdenní pobyt pro 8 osob ve 2 chatkách) 
v rámci tuzemské rekreace organizované OS v RS Dachova</t>
  </si>
  <si>
    <t>1 poukaz na 1 pobyt zdarma (10-ti denní pobyt pro 1osobu) v rámci zahraniční 
rekreace organizované OS v Chorvatsku nebo 3 poukazy na 3 chatky zdarma 
(týdenní pobyt pro 12 osob ve 3 chatkách) v rámci tuzemské rekreace 
organizované OS v RS Dachova</t>
  </si>
  <si>
    <t>1 poukaz na 1 chatku zdarma (týdenní pobyt pro 4 osoby v 1 chatce)
v rámci tuzemské rekreace organizované OS v RS Dachova</t>
  </si>
  <si>
    <t>R                    
Dachova
2018</t>
  </si>
  <si>
    <r>
      <t xml:space="preserve">Pořadí           
v </t>
    </r>
    <r>
      <rPr>
        <b/>
        <sz val="9"/>
        <rFont val="Arial"/>
        <family val="2"/>
      </rPr>
      <t>soutěži 
2018</t>
    </r>
  </si>
  <si>
    <r>
      <t xml:space="preserve">Pořadí          
v </t>
    </r>
    <r>
      <rPr>
        <sz val="9"/>
        <rFont val="Arial"/>
        <family val="2"/>
      </rPr>
      <t>soutěži 
v předešlém
roce
2017</t>
    </r>
  </si>
  <si>
    <t>% z max. 
mož. počtu 
získaných 
bodů
(321)
/z toho za 
nárůst čl. 12/</t>
  </si>
  <si>
    <t>+8 (≥ 10 %)
+15 (≥ 50 %)</t>
  </si>
  <si>
    <t>Regiony             
18-06</t>
  </si>
  <si>
    <t>Školení 
noví                
funkcion.
18-02</t>
  </si>
  <si>
    <r>
      <t xml:space="preserve">O-I Manufacturing </t>
    </r>
    <r>
      <rPr>
        <sz val="9"/>
        <rFont val="Arial CE"/>
        <family val="0"/>
      </rPr>
      <t>Czech Republic a.s. závod Nové Sedlo</t>
    </r>
  </si>
  <si>
    <r>
      <t xml:space="preserve">Projekt 
</t>
    </r>
    <r>
      <rPr>
        <sz val="8"/>
        <rFont val="Arial"/>
        <family val="2"/>
      </rPr>
      <t xml:space="preserve">KA5+KA9 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18-03+05</t>
    </r>
  </si>
  <si>
    <r>
      <t xml:space="preserve">Projekt 
</t>
    </r>
    <r>
      <rPr>
        <sz val="9"/>
        <rFont val="Arial"/>
        <family val="2"/>
      </rPr>
      <t>KA7
18-02</t>
    </r>
  </si>
  <si>
    <t>ČP k 28.2.2019 nezaplaceny</t>
  </si>
  <si>
    <t>PhDr. Alena Maliňáková,              
JUDr. Renata Letková</t>
  </si>
  <si>
    <t>PhDr. Alena Maliňáková,                              
Zdeněk Zmeškal</t>
  </si>
  <si>
    <t>PKS fyzicky zaslané na OS, 
písemný přehled PKS 2018</t>
  </si>
  <si>
    <t>Hlášení "A"                                
stav k 31.12.2018</t>
  </si>
  <si>
    <t>Hlášení základních statistických informací 
o ZO OS-část B</t>
  </si>
  <si>
    <t>Hlášení základních statistických informací 
o ZO OS-část A</t>
  </si>
  <si>
    <t>Odvod ČP na OS je třeba provést do 15. dne měsíce po měsíci, kdy se ČP platí. 
ČP za kalendářní měsíc se platí nejpozději do konce následujícícho kalendářního měsíce.</t>
  </si>
  <si>
    <t>Vyhodnocení soutěže ZO OS za rok 2018 bylo provedeno na základě podkladů zpracovaných aparátem OS v měsíci únoru 2019.</t>
  </si>
  <si>
    <t>Vyhlášení výsledků soutěže ZO OS za rok 2018 a předání cen bude provedeno na VI. Sjezdu OS dne 10.4.2019 v hotelu Bezděz 
ve Starých Splavech. Současně bude  podána informace o již dříve vyhlášené soutěži za rok 2019, k jejímuž vyhodnocení dojde 
na XXVI. SZZO v dubnu 2020.</t>
  </si>
  <si>
    <t>7. Včasnost a komplexnost 
předkládání materiálů na OS</t>
  </si>
  <si>
    <t>8. Účast na akcích zvláštního 
charakteru vyhlašovaných OS</t>
  </si>
  <si>
    <t>Členské 
průkazy 
Sphere
18-10</t>
  </si>
  <si>
    <t>E-mail. 
adresy 
členů ZO</t>
  </si>
  <si>
    <t>+22</t>
  </si>
  <si>
    <t>-6</t>
  </si>
  <si>
    <t>-13</t>
  </si>
  <si>
    <t xml:space="preserve"> Rozdíl v 
pořadí 
2018-2017
(větší jak 5)</t>
  </si>
  <si>
    <t>-19</t>
  </si>
  <si>
    <t>-21</t>
  </si>
  <si>
    <t>Vyhodnocení soutěže ZO OS za rok 2018</t>
  </si>
  <si>
    <t>Pořadí
v soutěži
v roce 
2018</t>
  </si>
  <si>
    <t>Pořadí
v soutěži
v loňském 
roce
2017</t>
  </si>
  <si>
    <t>ZO OS zrušené v roce 2018</t>
  </si>
  <si>
    <t>-7</t>
  </si>
  <si>
    <t>Body
přidělené
v soutěži
celkem</t>
  </si>
  <si>
    <t>Pro ZO kritérium neplnitelné 
(ZO bez zaměstnavatele, zrušení ZO)</t>
  </si>
  <si>
    <t>Odborové příspěvky 2018 - přehled o placení - účetnictví HFO - přehledy</t>
  </si>
  <si>
    <t>Sklárny Moravia 
Úsobrno</t>
  </si>
  <si>
    <t>Složení komise KV OS pro vyhodnocení soutěže ZO OS za rok 2018</t>
  </si>
  <si>
    <r>
      <rPr>
        <b/>
        <sz val="11"/>
        <rFont val="Arial"/>
        <family val="2"/>
      </rPr>
      <t>P. č.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(abe-
cední
pořadí)</t>
    </r>
  </si>
  <si>
    <r>
      <rPr>
        <i/>
        <sz val="10"/>
        <rFont val="Arial"/>
        <family val="2"/>
      </rPr>
      <t>Na základě podkladů zpracovaných aparátem OS</t>
    </r>
    <r>
      <rPr>
        <u val="single"/>
        <sz val="10"/>
        <rFont val="Arial"/>
        <family val="2"/>
      </rPr>
      <t xml:space="preserve">
Zpracoval:</t>
    </r>
    <r>
      <rPr>
        <sz val="10"/>
        <rFont val="Arial"/>
        <family val="2"/>
      </rPr>
      <t xml:space="preserve"> Zdeněk Zmeškal
únor 2019</t>
    </r>
  </si>
  <si>
    <t>Odborový svaz skla, keramiky a porcelánu
Náměstí Winstona Churchilla 1800/2, 130 00 Praha 3</t>
  </si>
  <si>
    <t>AGC Flat Glass Czech a.s., závod Kryry</t>
  </si>
  <si>
    <t>Hlášení "A" stav k 31.12.2019</t>
  </si>
  <si>
    <t>Hlášení "A"                                
stav k 31.12.2019</t>
  </si>
  <si>
    <t>Bc. Tereza Hrabě</t>
  </si>
  <si>
    <t>Bc. Tereza Hrabě      
Mgr. Ondřej Fedoročko</t>
  </si>
  <si>
    <t>PKS fyzicky zaslané na OS, 
písemný přehled PKS 2019</t>
  </si>
  <si>
    <t>Odborové příspěvky 2019 - přehled o placení - účetnictví HFO - přehledy</t>
  </si>
  <si>
    <t>Bc. Tereza Hrabě                            
Zdeněk Zmeškal</t>
  </si>
  <si>
    <t xml:space="preserve">Rozdíl OO 
ZO-OS        
19-12-31           </t>
  </si>
  <si>
    <t>Nárůst 
(pokles) 
počtu ČZ                         
2019-2018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</si>
  <si>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</si>
  <si>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</si>
  <si>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</si>
  <si>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</si>
  <si>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</si>
  <si>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</si>
  <si>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</si>
  <si>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</si>
  <si>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>09/19</t>
  </si>
  <si>
    <t>10/19</t>
  </si>
  <si>
    <t>11/19</t>
  </si>
  <si>
    <t>12/19</t>
  </si>
  <si>
    <t>VI. 
sjezd               
19-04</t>
  </si>
  <si>
    <t>Školení 
ZO                   
19-05</t>
  </si>
  <si>
    <t>Hlášení 
"A"                       
20-01-31</t>
  </si>
  <si>
    <t>Hlášení 
"B"                 
19-10-31</t>
  </si>
  <si>
    <t>R                    
Dachova
2019</t>
  </si>
  <si>
    <r>
      <t xml:space="preserve">Pořadí           
v </t>
    </r>
    <r>
      <rPr>
        <b/>
        <sz val="9"/>
        <rFont val="Arial"/>
        <family val="2"/>
      </rPr>
      <t>soutěži 
2019</t>
    </r>
  </si>
  <si>
    <r>
      <t xml:space="preserve">Pořadí          
v </t>
    </r>
    <r>
      <rPr>
        <sz val="9"/>
        <rFont val="Arial"/>
        <family val="2"/>
      </rPr>
      <t>soutěži 
v předešlém
roce
2018</t>
    </r>
  </si>
  <si>
    <r>
      <t xml:space="preserve">R                    
</t>
    </r>
    <r>
      <rPr>
        <sz val="8"/>
        <rFont val="Arial"/>
        <family val="2"/>
      </rPr>
      <t xml:space="preserve">Chorvatsko </t>
    </r>
    <r>
      <rPr>
        <sz val="10"/>
        <rFont val="Arial"/>
        <family val="2"/>
      </rPr>
      <t xml:space="preserve">
2019</t>
    </r>
  </si>
  <si>
    <t>Hrad Loket - vznik 16.10.2019</t>
  </si>
  <si>
    <t>ZO zřízena ve sledovaném období</t>
  </si>
  <si>
    <t xml:space="preserve">Bc. Tereza Hrabě      </t>
  </si>
  <si>
    <t>ZO bez povinnosti kritérium plnit (vznik ZO 16.10.2019)</t>
  </si>
  <si>
    <t xml:space="preserve"> Rozdíl v 
pořadí 
2019-2018
(větší jak 5)</t>
  </si>
  <si>
    <t>3 poukazy na 3 chatky zdarma (týdenní pobyt pro 12 osob ve 3 chatkách) 
v rámci tuzemské rekreace organizované OS v RS Dachova</t>
  </si>
  <si>
    <t>Marie Pelikánová</t>
  </si>
  <si>
    <t>Vyhlášení výsledků soutěže ZO OS za rok 2019 a předání cen bude provedeno na XXVI. SZZO 22.10.2020 v hotelu Bezděz 
ve Starých Splavech. Současně bude  podána informace o již dříve vyhlášené soutěži za rok 2020, k jejímuž vyhodnocení dojde 
na XXVII. SZZO v dubnu 2021.</t>
  </si>
  <si>
    <t>Složení komise KV OS pro vyhodnocení soutěže ZO OS za rok 2019</t>
  </si>
  <si>
    <t>ČP k 15.2.2020 nezaplaceny</t>
  </si>
  <si>
    <t>Hlášení "B" v roce 2019                   
(údaje za rok 2018)</t>
  </si>
  <si>
    <t>% z max. 
mož. počtu 
získaných 
bodů
(314)
/z toho za 
nárůst čl. 29/</t>
  </si>
  <si>
    <t>RS Dachova + Rekr. Chorvatsko</t>
  </si>
  <si>
    <t>Bc. Tereza Hrabě                            
Ludmila Kubincová</t>
  </si>
  <si>
    <t>Ludmila Kubincová + Kateřina Dolejší</t>
  </si>
  <si>
    <t>Regiony           
19-01</t>
  </si>
  <si>
    <t>Regiony             
19-06</t>
  </si>
  <si>
    <t>Projekt 
KA1
19-04</t>
  </si>
  <si>
    <t>Projekt 
KA1
19-05</t>
  </si>
  <si>
    <t>Porada 
předs.+
pr.KA3 
19-10</t>
  </si>
  <si>
    <r>
      <t xml:space="preserve">Místopředsedkyně OS </t>
    </r>
    <r>
      <rPr>
        <sz val="9"/>
        <rFont val="Arial"/>
        <family val="2"/>
      </rPr>
      <t xml:space="preserve">pro odvětví porcelánu </t>
    </r>
  </si>
  <si>
    <t>+24</t>
  </si>
  <si>
    <t>+14</t>
  </si>
  <si>
    <t>-14</t>
  </si>
  <si>
    <t>Vyhodnocení soutěže ZO OS za rok 2019 bylo provedeno na základě podkladů zpracovaných aparátem OS v měsíci dubnu 2020.</t>
  </si>
  <si>
    <t>Thun 1794 a.s.
(Klášterec nad Ohří)</t>
  </si>
  <si>
    <t>IV. Vyhodnocení soutěže ZO OS za rok 2019 - tabulková část</t>
  </si>
  <si>
    <t>Vyhodnocení soutěže ZO OS za rok 2019</t>
  </si>
  <si>
    <t>ZO OS zřízená v průběhu roku 2019</t>
  </si>
  <si>
    <t>Pořadí
v soutěži
v roce 
2019</t>
  </si>
  <si>
    <t>Pořadí
v soutěži
v loňském 
roce
2018</t>
  </si>
  <si>
    <t>Odborový svaz skla, keramiky a porcelánu
Mánesova 1552/94, 120 00 Praha 2</t>
  </si>
  <si>
    <t>Saint-Gobain Adfors CZ, s.r.o. Závod 3 - CP (Hodonice)</t>
  </si>
  <si>
    <t>IV. Vyhodnocení soutěže ZO OS za rok 2020 - tabulková část</t>
  </si>
  <si>
    <t>Crystal Bohemia a.s., závod Světlá n.S.-vznik 29.10.2020</t>
  </si>
  <si>
    <t>Hrad Loket</t>
  </si>
  <si>
    <r>
      <t xml:space="preserve">AGC Automotive Czech a.s. </t>
    </r>
    <r>
      <rPr>
        <sz val="8"/>
        <rFont val="Arial CE"/>
        <family val="0"/>
      </rPr>
      <t>(Chudeřice)-</t>
    </r>
    <r>
      <rPr>
        <sz val="9"/>
        <rFont val="Arial CE"/>
        <family val="0"/>
      </rPr>
      <t>vznik 8.9.2020</t>
    </r>
  </si>
  <si>
    <t>Složení komise KV OS pro vyhodnocení soutěže ZO OS za rok 2020</t>
  </si>
  <si>
    <t>Vyhodnocení soutěže ZO OS za rok 2020 bylo provedeno na základě podkladů zpracovaných aparátem OS v měsíci dubnu 2021.</t>
  </si>
  <si>
    <t>Vyhlášení výsledků soutěže ZO OS za rok 2020 a předání cen bude provedeno na nejbližším SZZO. 
Současně bude  podána informace o již dříve vyhlášené soutěži za rok 2021, k jejímuž vyhodnocení dojde na SZZO v roce 2022.</t>
  </si>
  <si>
    <t>Hlášení "A" stav k 31.12.2020</t>
  </si>
  <si>
    <t>PKS fyzicky zaslané na OS, 
písemný přehled PKS 2020</t>
  </si>
  <si>
    <t>Hlášení "B" v roce 2020                   
(údaje za rok 2019)</t>
  </si>
  <si>
    <t>Nárůst 
(pokles) 
počtu ČZ                         
2020-2019</t>
  </si>
  <si>
    <t>01/20</t>
  </si>
  <si>
    <t>02/20</t>
  </si>
  <si>
    <t>03/20</t>
  </si>
  <si>
    <t>04/20</t>
  </si>
  <si>
    <t>05/20</t>
  </si>
  <si>
    <t>06/20</t>
  </si>
  <si>
    <t>07/20</t>
  </si>
  <si>
    <t>08/20</t>
  </si>
  <si>
    <t>09/20</t>
  </si>
  <si>
    <t>10/20</t>
  </si>
  <si>
    <t>11/20</t>
  </si>
  <si>
    <t>12/20</t>
  </si>
  <si>
    <t>Hlášení 
"B"                 
20-10-31</t>
  </si>
  <si>
    <r>
      <t xml:space="preserve">Pořadí           
v </t>
    </r>
    <r>
      <rPr>
        <b/>
        <sz val="9"/>
        <rFont val="Arial"/>
        <family val="2"/>
      </rPr>
      <t>soutěži 
2020</t>
    </r>
  </si>
  <si>
    <r>
      <t xml:space="preserve">Pořadí          
v </t>
    </r>
    <r>
      <rPr>
        <sz val="9"/>
        <rFont val="Arial"/>
        <family val="2"/>
      </rPr>
      <t>soutěži 
v předešlém
roce
2019</t>
    </r>
  </si>
  <si>
    <t>Odborové příspěvky 2020 - přehled o placení - účetnictví HFO - přehledy</t>
  </si>
  <si>
    <t>Hlášení "A"                                
stav k 31.12.2020</t>
  </si>
  <si>
    <t>ČP k 15.2.2021 nezaplaceny</t>
  </si>
  <si>
    <t>Hlášení 
"A"                       
21-01-31</t>
  </si>
  <si>
    <t>Hlášení 
"A"                       
20-10-02</t>
  </si>
  <si>
    <t>Uzavření 
PKS/
dodatku</t>
  </si>
  <si>
    <t>2. Členská schůze 
(konference)</t>
  </si>
  <si>
    <t xml:space="preserve">Rozdíl OO
ZO-OS       
20-12-31           </t>
  </si>
  <si>
    <r>
      <rPr>
        <sz val="9"/>
        <rFont val="Arial"/>
        <family val="2"/>
      </rPr>
      <t xml:space="preserve">Předložení </t>
    </r>
    <r>
      <rPr>
        <sz val="10"/>
        <rFont val="Arial"/>
        <family val="2"/>
      </rPr>
      <t xml:space="preserve">
návrhu
PKS/ dodatku</t>
    </r>
  </si>
  <si>
    <t>Uskutečnění
ČS (K)</t>
  </si>
  <si>
    <t>Volby
ZV</t>
  </si>
  <si>
    <t>Volby           
RK</t>
  </si>
  <si>
    <t>Regiony           
20-01</t>
  </si>
  <si>
    <t>Kateřina Dolejší</t>
  </si>
  <si>
    <t xml:space="preserve">Bc. Tereza Hrabě     </t>
  </si>
  <si>
    <t>Regiony             
20-06</t>
  </si>
  <si>
    <t>Hlášení "A" stav k 31.08.2020
Hlášení "A" stav k 31.12.2020</t>
  </si>
  <si>
    <t>ZO bez povinnosti kritérium plnit 
(vzhledem k datu vzniku ZO)</t>
  </si>
  <si>
    <t xml:space="preserve"> Rozdíl v 
pořadí 
2020-2019
(větší jak 5)</t>
  </si>
  <si>
    <t>RS                  
Dachova
2020</t>
  </si>
  <si>
    <t>ZO se soutěže neúčastní (AGC Automotive)</t>
  </si>
  <si>
    <t>Bc. Tereza Hrabě                            
Bc. Pavel Rodr</t>
  </si>
  <si>
    <t>RS Dachova</t>
  </si>
  <si>
    <r>
      <t xml:space="preserve">Na základě podkladů zpracovaných aparátem OS zpracovali:
</t>
    </r>
    <r>
      <rPr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>Zdeněk Zmeškal, Bc. Tereza Hrabě
duben 2021</t>
    </r>
  </si>
  <si>
    <t>% z max. 
mož. počtu 
získaných 
bodů
(269)
/z toho za 
nárůst čl. 37/</t>
  </si>
  <si>
    <t>+25</t>
  </si>
  <si>
    <t>+21</t>
  </si>
  <si>
    <t>-16</t>
  </si>
  <si>
    <r>
      <rPr>
        <sz val="7"/>
        <rFont val="Arial"/>
        <family val="2"/>
      </rPr>
      <t>Rozděleno bodů</t>
    </r>
    <r>
      <rPr>
        <sz val="8"/>
        <rFont val="Arial"/>
        <family val="2"/>
      </rPr>
      <t xml:space="preserve">
 %</t>
    </r>
  </si>
  <si>
    <t>+31</t>
  </si>
  <si>
    <t>Vyhodnocení soutěže ZO OS za rok 2020</t>
  </si>
  <si>
    <t>Pořadí
v soutěži
v roce 
2020</t>
  </si>
  <si>
    <t>Pořadí
v soutěži
v loňském 
roce
2019</t>
  </si>
  <si>
    <t>ZO OS zřízená v průběhu roku 2020</t>
  </si>
  <si>
    <r>
      <t xml:space="preserve">AGC Automotive Czech a.s. (Chudeřice) - </t>
    </r>
    <r>
      <rPr>
        <sz val="10"/>
        <rFont val="Arial CE"/>
        <family val="0"/>
      </rPr>
      <t>vznik 8.9.2020</t>
    </r>
  </si>
  <si>
    <r>
      <t>Crystal Bohemia a.s., závod Světlá n.S.</t>
    </r>
    <r>
      <rPr>
        <sz val="10"/>
        <rFont val="Arial CE"/>
        <family val="0"/>
      </rPr>
      <t xml:space="preserve"> - vznik 29.10.2020</t>
    </r>
  </si>
  <si>
    <r>
      <t xml:space="preserve">O-I Manufacturing Czech Republic a.s. </t>
    </r>
    <r>
      <rPr>
        <sz val="10"/>
        <rFont val="Arial"/>
        <family val="2"/>
      </rPr>
      <t>závod Nové Sedlo</t>
    </r>
  </si>
  <si>
    <t>ZO OS - soutěže se neúčastní</t>
  </si>
  <si>
    <t xml:space="preserve">O-I Czech Republic a.s. (Dubí) </t>
  </si>
  <si>
    <t>Jablonex (Zásada)-zánik k 31.3.2021</t>
  </si>
  <si>
    <r>
      <t xml:space="preserve">AGC Automotive Czech a.s. </t>
    </r>
    <r>
      <rPr>
        <sz val="8"/>
        <rFont val="Arial CE"/>
        <family val="0"/>
      </rPr>
      <t>(Chudeřice)</t>
    </r>
  </si>
  <si>
    <t>Crystal Bohemia a.s., závod Světlá n.S.</t>
  </si>
  <si>
    <t>Skleněná bižuterie a.s. Alšovice-zánik k 12.10.2021</t>
  </si>
  <si>
    <t>IV. Vyhodnocení soutěže ZO OS za rok 2021 - tabulková část</t>
  </si>
  <si>
    <t xml:space="preserve">Rozdíl OO
ZO-OS       
21-12-31           </t>
  </si>
  <si>
    <t>Nárůst 
(pokles) 
počtu ČZ                         
2021-2020</t>
  </si>
  <si>
    <t>Hlášení "A"                                
stav k 31.12.2021</t>
  </si>
  <si>
    <t>Hlášení "A" stav k 31.12.2021</t>
  </si>
  <si>
    <t>SZZO
XXVI.
6/21
vč.proj.</t>
  </si>
  <si>
    <t>Porada
10/21
vč.proj.</t>
  </si>
  <si>
    <t>Odborové příspěvky 2021 - přehled o placení - účetnictví HFO - přehledy</t>
  </si>
  <si>
    <t>Hlášení 
"A"                       
22-01-31</t>
  </si>
  <si>
    <t>Hlášení 
"B"                 
21-10-31</t>
  </si>
  <si>
    <t>RS                  
Dachova
2021</t>
  </si>
  <si>
    <t>RS                  
Pasohlávky 
2021</t>
  </si>
  <si>
    <t>RS Dachova, RS Pasohlávky</t>
  </si>
  <si>
    <t>Hlášení "B" v roce 2021                   
(údaje za rok 2020)</t>
  </si>
  <si>
    <r>
      <t xml:space="preserve">Pořadí           
v </t>
    </r>
    <r>
      <rPr>
        <b/>
        <sz val="9"/>
        <rFont val="Arial"/>
        <family val="2"/>
      </rPr>
      <t>soutěži 
2021</t>
    </r>
  </si>
  <si>
    <t>pro ZO není soutěž určena (OS SKP)</t>
  </si>
  <si>
    <t>ZO zanikla ve sledovaném období</t>
  </si>
  <si>
    <t>ZO bez povinnosti kritérium plnit 
(vzhledem k datu zániku ZO)</t>
  </si>
  <si>
    <t>PKS fyzicky zaslané na OS, 
písemný přehled PKS 2021</t>
  </si>
  <si>
    <t>Bc. Tereza Hrabě                            
Mgr. Iveta Sharma Krištofová</t>
  </si>
  <si>
    <t>Ludmila Kubincová
Mgr. Iveta Sharma Krištofová</t>
  </si>
  <si>
    <r>
      <t xml:space="preserve">Pořadí          
v </t>
    </r>
    <r>
      <rPr>
        <sz val="9"/>
        <rFont val="Arial"/>
        <family val="2"/>
      </rPr>
      <t>soutěži 
v předešlém
roce
2020</t>
    </r>
  </si>
  <si>
    <t>Pořadí
v soutěži
v roce 
2021</t>
  </si>
  <si>
    <t>Pořadí
v soutěži
v loňském 
roce
2020</t>
  </si>
  <si>
    <t>AGC Automotive Czech a.s. (Chudeřice)</t>
  </si>
  <si>
    <t>+13</t>
  </si>
  <si>
    <t>-32</t>
  </si>
  <si>
    <t xml:space="preserve"> Rozdíl v 
pořadí 
2021-2020
(větší jak 10)</t>
  </si>
  <si>
    <t>% z max. 
mož. počtu 
získaných 
bodů
(242)
/z toho za 
nárůst čl. 10/</t>
  </si>
  <si>
    <t>ZO OS zrušená v průběhu roku 2021</t>
  </si>
  <si>
    <t>01/21</t>
  </si>
  <si>
    <t>02/21</t>
  </si>
  <si>
    <t>03/21</t>
  </si>
  <si>
    <t>05/21</t>
  </si>
  <si>
    <t>04/21</t>
  </si>
  <si>
    <t>06/21</t>
  </si>
  <si>
    <t>07/21</t>
  </si>
  <si>
    <t>08/21</t>
  </si>
  <si>
    <t>09/21</t>
  </si>
  <si>
    <t>10/21</t>
  </si>
  <si>
    <t>11/21</t>
  </si>
  <si>
    <t>12/21</t>
  </si>
  <si>
    <t>Složení komise KV OS pro vyhodnocení soutěže ZO OS za rok 2021</t>
  </si>
  <si>
    <t>Vyhodnocení soutěže ZO OS za rok 2021 bylo provedeno na základě podkladů zpracovaných aparátem OS v měsíci dubnu 2022.</t>
  </si>
  <si>
    <t>Vyhlášení výsledků soutěže ZO OS za rok 2021 a předání cen bude provedeno na XXVII. SZZO. 
Současně bude  podána informace o vyhlášení soutěže na rok 2022, k jejímuž vyhodnocení dojde na SZZO v roce 2023.</t>
  </si>
  <si>
    <t>ČP k 15.2.2022 nezaplaceny</t>
  </si>
  <si>
    <t>celá chata Lion zdarma na prodloužený víkend mimo zimní sezónu nebo
3 pokoje zdarma na chatě Lion na týdenní pobyt v „prázdninovém provozu“</t>
  </si>
  <si>
    <t>2 bungalovy zdarma na týdenní pobyt v RS Pasohlávky</t>
  </si>
  <si>
    <t>2 chatky zdarma na týdenní pobyt v RS Dachova</t>
  </si>
  <si>
    <t>IV. Vyhodnocení soutěže ZO OS za rok 2021 - tabulka pořadí a bodů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</si>
</sst>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d/m/yy;@"/>
    <numFmt numFmtId="169" formatCode="#,##0.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9"/>
      <color indexed="8"/>
      <name val="Arial CE"/>
      <family val="0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color indexed="8"/>
      <name val="Arial CE"/>
      <family val="0"/>
    </font>
    <font>
      <b/>
      <sz val="9"/>
      <name val="Arial"/>
      <family val="2"/>
    </font>
    <font>
      <sz val="12"/>
      <name val="Times New Roman"/>
      <family val="1"/>
    </font>
    <font>
      <b/>
      <u val="single"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Arial CE"/>
      <family val="0"/>
    </font>
    <font>
      <u val="single"/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u val="single"/>
      <sz val="11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1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sz val="9"/>
      <color indexed="6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C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sz val="9"/>
      <color rgb="FFC00000"/>
      <name val="Arial"/>
      <family val="2"/>
    </font>
    <font>
      <b/>
      <sz val="10"/>
      <color theme="4" tint="-0.24997000396251678"/>
      <name val="Arial"/>
      <family val="2"/>
    </font>
    <font>
      <b/>
      <sz val="11"/>
      <color theme="0"/>
      <name val="Arial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lightDown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lightUp"/>
    </fill>
    <fill>
      <patternFill patternType="gray0625">
        <bgColor indexed="15"/>
      </patternFill>
    </fill>
    <fill>
      <patternFill patternType="gray0625">
        <bgColor indexed="47"/>
      </patternFill>
    </fill>
    <fill>
      <patternFill patternType="gray0625">
        <bgColor indexed="44"/>
      </patternFill>
    </fill>
    <fill>
      <patternFill patternType="gray0625">
        <bgColor indexed="45"/>
      </patternFill>
    </fill>
    <fill>
      <patternFill patternType="gray0625"/>
    </fill>
    <fill>
      <patternFill patternType="gray0625">
        <bgColor indexed="13"/>
      </patternFill>
    </fill>
    <fill>
      <patternFill patternType="gray0625">
        <bgColor indexed="46"/>
      </patternFill>
    </fill>
    <fill>
      <patternFill patternType="gray0625">
        <bgColor indexed="14"/>
      </patternFill>
    </fill>
    <fill>
      <patternFill patternType="gray0625">
        <bgColor indexed="42"/>
      </patternFill>
    </fill>
    <fill>
      <patternFill patternType="gray0625">
        <bgColor indexed="22"/>
      </patternFill>
    </fill>
    <fill>
      <patternFill patternType="lightTrellis"/>
    </fill>
    <fill>
      <patternFill patternType="gray0625">
        <bgColor indexed="10"/>
      </patternFill>
    </fill>
    <fill>
      <patternFill patternType="gray0625">
        <b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gray0625">
        <bgColor theme="0"/>
      </patternFill>
    </fill>
    <fill>
      <patternFill patternType="lightDown">
        <bgColor indexed="9"/>
      </patternFill>
    </fill>
    <fill>
      <patternFill patternType="gray0625"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rgb="FF00B0F0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solid">
        <fgColor rgb="FFFFE699"/>
        <bgColor indexed="64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gray0625">
        <bgColor rgb="FF99CCFF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theme="0" tint="-0.24997000396251678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bgColor theme="0"/>
      </patternFill>
    </fill>
    <fill>
      <patternFill patternType="solid">
        <fgColor rgb="FFCC6600"/>
        <bgColor indexed="64"/>
      </patternFill>
    </fill>
    <fill>
      <patternFill patternType="gray0625">
        <bgColor theme="0" tint="-0.1499900072813034"/>
      </patternFill>
    </fill>
    <fill>
      <patternFill patternType="solid">
        <fgColor rgb="FFC6E0B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8" tint="0.7999799847602844"/>
      </patternFill>
    </fill>
    <fill>
      <patternFill patternType="solid">
        <fgColor rgb="FFC00000"/>
        <bgColor indexed="64"/>
      </patternFill>
    </fill>
    <fill>
      <patternFill patternType="solid">
        <fgColor rgb="FFD9E1F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15" fillId="0" borderId="0">
      <alignment/>
      <protection/>
    </xf>
    <xf numFmtId="0" fontId="6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3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6" borderId="19" xfId="0" applyNumberFormat="1" applyFont="1" applyFill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49" fontId="2" fillId="38" borderId="19" xfId="0" applyNumberFormat="1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3" fontId="3" fillId="40" borderId="13" xfId="0" applyNumberFormat="1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41" borderId="22" xfId="0" applyFont="1" applyFill="1" applyBorder="1" applyAlignment="1">
      <alignment horizontal="center" vertical="center" wrapText="1"/>
    </xf>
    <xf numFmtId="0" fontId="1" fillId="41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42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43" borderId="19" xfId="0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49" fontId="2" fillId="44" borderId="19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20" xfId="0" applyNumberFormat="1" applyFont="1" applyFill="1" applyBorder="1" applyAlignment="1">
      <alignment horizontal="center" vertical="center" wrapText="1"/>
    </xf>
    <xf numFmtId="0" fontId="2" fillId="45" borderId="12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1" fontId="8" fillId="46" borderId="33" xfId="0" applyNumberFormat="1" applyFont="1" applyFill="1" applyBorder="1" applyAlignment="1">
      <alignment horizontal="center" vertical="center" wrapText="1"/>
    </xf>
    <xf numFmtId="1" fontId="8" fillId="47" borderId="2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45" borderId="12" xfId="0" applyNumberFormat="1" applyFont="1" applyFill="1" applyBorder="1" applyAlignment="1">
      <alignment horizontal="center" vertical="center" wrapText="1"/>
    </xf>
    <xf numFmtId="3" fontId="2" fillId="40" borderId="12" xfId="0" applyNumberFormat="1" applyFont="1" applyFill="1" applyBorder="1" applyAlignment="1">
      <alignment horizontal="center" vertical="center" wrapText="1"/>
    </xf>
    <xf numFmtId="1" fontId="8" fillId="48" borderId="24" xfId="0" applyNumberFormat="1" applyFont="1" applyFill="1" applyBorder="1" applyAlignment="1">
      <alignment horizontal="center" vertical="center" wrapText="1"/>
    </xf>
    <xf numFmtId="1" fontId="8" fillId="48" borderId="34" xfId="0" applyNumberFormat="1" applyFont="1" applyFill="1" applyBorder="1" applyAlignment="1">
      <alignment horizontal="center" vertical="center" wrapText="1"/>
    </xf>
    <xf numFmtId="3" fontId="10" fillId="48" borderId="35" xfId="0" applyNumberFormat="1" applyFont="1" applyFill="1" applyBorder="1" applyAlignment="1">
      <alignment horizontal="center" vertical="center" wrapText="1"/>
    </xf>
    <xf numFmtId="0" fontId="8" fillId="49" borderId="24" xfId="0" applyFont="1" applyFill="1" applyBorder="1" applyAlignment="1">
      <alignment horizontal="center" vertical="center" wrapText="1"/>
    </xf>
    <xf numFmtId="0" fontId="8" fillId="49" borderId="34" xfId="0" applyFont="1" applyFill="1" applyBorder="1" applyAlignment="1">
      <alignment horizontal="center" vertical="center" wrapText="1"/>
    </xf>
    <xf numFmtId="3" fontId="10" fillId="49" borderId="35" xfId="0" applyNumberFormat="1" applyFont="1" applyFill="1" applyBorder="1" applyAlignment="1">
      <alignment horizontal="center" vertical="center" wrapText="1"/>
    </xf>
    <xf numFmtId="3" fontId="7" fillId="50" borderId="18" xfId="0" applyNumberFormat="1" applyFont="1" applyFill="1" applyBorder="1" applyAlignment="1">
      <alignment horizontal="center" vertical="center" wrapText="1"/>
    </xf>
    <xf numFmtId="0" fontId="7" fillId="50" borderId="16" xfId="0" applyFont="1" applyFill="1" applyBorder="1" applyAlignment="1">
      <alignment horizontal="center" vertical="center" wrapText="1"/>
    </xf>
    <xf numFmtId="3" fontId="1" fillId="50" borderId="29" xfId="0" applyNumberFormat="1" applyFont="1" applyFill="1" applyBorder="1" applyAlignment="1">
      <alignment horizontal="center" vertical="center" wrapText="1"/>
    </xf>
    <xf numFmtId="0" fontId="7" fillId="50" borderId="18" xfId="0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horizontal="center" vertical="center" wrapText="1"/>
    </xf>
    <xf numFmtId="1" fontId="8" fillId="51" borderId="24" xfId="0" applyNumberFormat="1" applyFont="1" applyFill="1" applyBorder="1" applyAlignment="1">
      <alignment horizontal="center" vertical="center" wrapText="1"/>
    </xf>
    <xf numFmtId="1" fontId="8" fillId="51" borderId="34" xfId="0" applyNumberFormat="1" applyFont="1" applyFill="1" applyBorder="1" applyAlignment="1">
      <alignment horizontal="center" vertical="center" wrapText="1"/>
    </xf>
    <xf numFmtId="1" fontId="8" fillId="52" borderId="24" xfId="0" applyNumberFormat="1" applyFont="1" applyFill="1" applyBorder="1" applyAlignment="1">
      <alignment horizontal="center" vertical="center" wrapText="1"/>
    </xf>
    <xf numFmtId="3" fontId="10" fillId="51" borderId="35" xfId="0" applyNumberFormat="1" applyFont="1" applyFill="1" applyBorder="1" applyAlignment="1">
      <alignment horizontal="center" vertical="center" wrapText="1"/>
    </xf>
    <xf numFmtId="3" fontId="10" fillId="52" borderId="35" xfId="0" applyNumberFormat="1" applyFont="1" applyFill="1" applyBorder="1" applyAlignment="1">
      <alignment horizontal="center" vertical="center" wrapText="1"/>
    </xf>
    <xf numFmtId="1" fontId="8" fillId="52" borderId="34" xfId="0" applyNumberFormat="1" applyFont="1" applyFill="1" applyBorder="1" applyAlignment="1">
      <alignment horizontal="center" vertical="center" wrapText="1"/>
    </xf>
    <xf numFmtId="1" fontId="8" fillId="47" borderId="34" xfId="0" applyNumberFormat="1" applyFont="1" applyFill="1" applyBorder="1" applyAlignment="1">
      <alignment horizontal="center" vertical="center" wrapText="1"/>
    </xf>
    <xf numFmtId="1" fontId="8" fillId="46" borderId="24" xfId="0" applyNumberFormat="1" applyFont="1" applyFill="1" applyBorder="1" applyAlignment="1">
      <alignment horizontal="center" vertical="center" wrapText="1"/>
    </xf>
    <xf numFmtId="1" fontId="8" fillId="53" borderId="24" xfId="0" applyNumberFormat="1" applyFont="1" applyFill="1" applyBorder="1" applyAlignment="1">
      <alignment horizontal="center" vertical="center" wrapText="1"/>
    </xf>
    <xf numFmtId="1" fontId="8" fillId="53" borderId="34" xfId="0" applyNumberFormat="1" applyFont="1" applyFill="1" applyBorder="1" applyAlignment="1">
      <alignment horizontal="center" vertical="center" wrapText="1"/>
    </xf>
    <xf numFmtId="1" fontId="8" fillId="54" borderId="24" xfId="0" applyNumberFormat="1" applyFont="1" applyFill="1" applyBorder="1" applyAlignment="1">
      <alignment horizontal="center" vertical="center" wrapText="1"/>
    </xf>
    <xf numFmtId="1" fontId="8" fillId="54" borderId="34" xfId="0" applyNumberFormat="1" applyFont="1" applyFill="1" applyBorder="1" applyAlignment="1">
      <alignment horizontal="center" vertical="center" wrapText="1"/>
    </xf>
    <xf numFmtId="3" fontId="10" fillId="54" borderId="35" xfId="0" applyNumberFormat="1" applyFont="1" applyFill="1" applyBorder="1" applyAlignment="1">
      <alignment horizontal="center" vertical="center" wrapText="1"/>
    </xf>
    <xf numFmtId="3" fontId="10" fillId="53" borderId="35" xfId="0" applyNumberFormat="1" applyFont="1" applyFill="1" applyBorder="1" applyAlignment="1">
      <alignment horizontal="center" vertical="center" wrapText="1"/>
    </xf>
    <xf numFmtId="3" fontId="10" fillId="46" borderId="35" xfId="0" applyNumberFormat="1" applyFont="1" applyFill="1" applyBorder="1" applyAlignment="1">
      <alignment horizontal="center" vertical="center" wrapText="1"/>
    </xf>
    <xf numFmtId="3" fontId="10" fillId="47" borderId="3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left" vertical="center"/>
    </xf>
    <xf numFmtId="0" fontId="2" fillId="43" borderId="18" xfId="0" applyFont="1" applyFill="1" applyBorder="1" applyAlignment="1">
      <alignment horizontal="center" vertical="center" wrapText="1"/>
    </xf>
    <xf numFmtId="0" fontId="2" fillId="42" borderId="18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2" fillId="43" borderId="21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vertical="center" wrapText="1"/>
    </xf>
    <xf numFmtId="3" fontId="3" fillId="43" borderId="37" xfId="0" applyNumberFormat="1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43" borderId="17" xfId="0" applyNumberFormat="1" applyFont="1" applyFill="1" applyBorder="1" applyAlignment="1">
      <alignment horizontal="center" vertical="center" wrapText="1"/>
    </xf>
    <xf numFmtId="3" fontId="7" fillId="50" borderId="16" xfId="0" applyNumberFormat="1" applyFont="1" applyFill="1" applyBorder="1" applyAlignment="1">
      <alignment horizontal="center" vertical="center" wrapText="1"/>
    </xf>
    <xf numFmtId="3" fontId="7" fillId="55" borderId="18" xfId="0" applyNumberFormat="1" applyFont="1" applyFill="1" applyBorder="1" applyAlignment="1">
      <alignment horizontal="center" vertical="center" wrapText="1"/>
    </xf>
    <xf numFmtId="0" fontId="2" fillId="43" borderId="18" xfId="0" applyFont="1" applyFill="1" applyBorder="1" applyAlignment="1">
      <alignment horizontal="center" vertical="center" wrapText="1"/>
    </xf>
    <xf numFmtId="0" fontId="7" fillId="55" borderId="18" xfId="0" applyFont="1" applyFill="1" applyBorder="1" applyAlignment="1">
      <alignment horizontal="center" vertical="center" wrapText="1"/>
    </xf>
    <xf numFmtId="1" fontId="8" fillId="55" borderId="27" xfId="0" applyNumberFormat="1" applyFont="1" applyFill="1" applyBorder="1" applyAlignment="1">
      <alignment horizontal="center" vertical="center" wrapText="1"/>
    </xf>
    <xf numFmtId="0" fontId="8" fillId="55" borderId="27" xfId="0" applyFont="1" applyFill="1" applyBorder="1" applyAlignment="1">
      <alignment horizontal="center" vertical="center" wrapText="1"/>
    </xf>
    <xf numFmtId="168" fontId="2" fillId="43" borderId="18" xfId="0" applyNumberFormat="1" applyFont="1" applyFill="1" applyBorder="1" applyAlignment="1">
      <alignment horizontal="center" vertical="center" wrapText="1"/>
    </xf>
    <xf numFmtId="0" fontId="2" fillId="43" borderId="38" xfId="0" applyFont="1" applyFill="1" applyBorder="1" applyAlignment="1">
      <alignment horizontal="center" vertical="center" wrapText="1"/>
    </xf>
    <xf numFmtId="0" fontId="2" fillId="43" borderId="39" xfId="0" applyFont="1" applyFill="1" applyBorder="1" applyAlignment="1">
      <alignment horizontal="center" vertical="center" wrapText="1"/>
    </xf>
    <xf numFmtId="3" fontId="2" fillId="56" borderId="12" xfId="0" applyNumberFormat="1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2" fillId="56" borderId="12" xfId="0" applyFont="1" applyFill="1" applyBorder="1" applyAlignment="1">
      <alignment horizontal="center" vertical="center" wrapText="1"/>
    </xf>
    <xf numFmtId="3" fontId="10" fillId="55" borderId="40" xfId="0" applyNumberFormat="1" applyFont="1" applyFill="1" applyBorder="1" applyAlignment="1">
      <alignment horizontal="center" vertical="center" wrapText="1"/>
    </xf>
    <xf numFmtId="3" fontId="10" fillId="57" borderId="41" xfId="0" applyNumberFormat="1" applyFont="1" applyFill="1" applyBorder="1" applyAlignment="1">
      <alignment horizontal="center" vertical="center" wrapText="1"/>
    </xf>
    <xf numFmtId="3" fontId="10" fillId="58" borderId="41" xfId="0" applyNumberFormat="1" applyFont="1" applyFill="1" applyBorder="1" applyAlignment="1">
      <alignment horizontal="center" vertical="center" wrapText="1"/>
    </xf>
    <xf numFmtId="3" fontId="10" fillId="51" borderId="41" xfId="0" applyNumberFormat="1" applyFont="1" applyFill="1" applyBorder="1" applyAlignment="1">
      <alignment horizontal="center" vertical="center" wrapText="1"/>
    </xf>
    <xf numFmtId="3" fontId="10" fillId="50" borderId="41" xfId="0" applyNumberFormat="1" applyFont="1" applyFill="1" applyBorder="1" applyAlignment="1">
      <alignment horizontal="center" vertical="center" wrapText="1"/>
    </xf>
    <xf numFmtId="3" fontId="10" fillId="41" borderId="41" xfId="0" applyNumberFormat="1" applyFont="1" applyFill="1" applyBorder="1" applyAlignment="1">
      <alignment horizontal="center" vertical="center" wrapText="1"/>
    </xf>
    <xf numFmtId="3" fontId="10" fillId="50" borderId="42" xfId="0" applyNumberFormat="1" applyFont="1" applyFill="1" applyBorder="1" applyAlignment="1">
      <alignment horizontal="center" vertical="center" wrapText="1"/>
    </xf>
    <xf numFmtId="3" fontId="12" fillId="50" borderId="43" xfId="0" applyNumberFormat="1" applyFont="1" applyFill="1" applyBorder="1" applyAlignment="1">
      <alignment horizontal="center" vertical="center" wrapText="1"/>
    </xf>
    <xf numFmtId="3" fontId="10" fillId="43" borderId="44" xfId="0" applyNumberFormat="1" applyFont="1" applyFill="1" applyBorder="1" applyAlignment="1">
      <alignment horizontal="center" vertical="center" wrapText="1"/>
    </xf>
    <xf numFmtId="3" fontId="10" fillId="59" borderId="45" xfId="0" applyNumberFormat="1" applyFont="1" applyFill="1" applyBorder="1" applyAlignment="1">
      <alignment horizontal="center" vertical="center" wrapText="1"/>
    </xf>
    <xf numFmtId="3" fontId="10" fillId="60" borderId="45" xfId="0" applyNumberFormat="1" applyFont="1" applyFill="1" applyBorder="1" applyAlignment="1">
      <alignment horizontal="center" vertical="center" wrapText="1"/>
    </xf>
    <xf numFmtId="3" fontId="10" fillId="38" borderId="4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left" vertical="center"/>
    </xf>
    <xf numFmtId="0" fontId="2" fillId="61" borderId="10" xfId="0" applyFont="1" applyFill="1" applyBorder="1" applyAlignment="1">
      <alignment horizontal="center" vertical="center" wrapText="1"/>
    </xf>
    <xf numFmtId="0" fontId="2" fillId="62" borderId="10" xfId="0" applyFont="1" applyFill="1" applyBorder="1" applyAlignment="1">
      <alignment horizontal="center" vertical="center" wrapText="1"/>
    </xf>
    <xf numFmtId="0" fontId="2" fillId="61" borderId="10" xfId="0" applyFont="1" applyFill="1" applyBorder="1" applyAlignment="1">
      <alignment horizontal="center" vertical="center" wrapText="1"/>
    </xf>
    <xf numFmtId="0" fontId="2" fillId="61" borderId="12" xfId="0" applyFont="1" applyFill="1" applyBorder="1" applyAlignment="1">
      <alignment horizontal="center" vertical="center" wrapText="1"/>
    </xf>
    <xf numFmtId="0" fontId="2" fillId="62" borderId="12" xfId="0" applyFont="1" applyFill="1" applyBorder="1" applyAlignment="1">
      <alignment horizontal="center" vertical="center" wrapText="1"/>
    </xf>
    <xf numFmtId="0" fontId="2" fillId="61" borderId="16" xfId="0" applyFont="1" applyFill="1" applyBorder="1" applyAlignment="1">
      <alignment horizontal="center" vertical="center" wrapText="1"/>
    </xf>
    <xf numFmtId="3" fontId="7" fillId="50" borderId="10" xfId="0" applyNumberFormat="1" applyFont="1" applyFill="1" applyBorder="1" applyAlignment="1">
      <alignment horizontal="center" vertical="center" wrapText="1"/>
    </xf>
    <xf numFmtId="3" fontId="1" fillId="61" borderId="45" xfId="0" applyNumberFormat="1" applyFont="1" applyFill="1" applyBorder="1" applyAlignment="1">
      <alignment horizontal="center" vertical="center" wrapText="1"/>
    </xf>
    <xf numFmtId="0" fontId="10" fillId="59" borderId="46" xfId="0" applyFont="1" applyFill="1" applyBorder="1" applyAlignment="1">
      <alignment horizontal="center" vertical="center" wrapText="1"/>
    </xf>
    <xf numFmtId="0" fontId="10" fillId="60" borderId="46" xfId="0" applyFont="1" applyFill="1" applyBorder="1" applyAlignment="1">
      <alignment horizontal="center" vertical="center" wrapText="1"/>
    </xf>
    <xf numFmtId="0" fontId="10" fillId="38" borderId="46" xfId="0" applyFont="1" applyFill="1" applyBorder="1" applyAlignment="1">
      <alignment horizontal="center" vertical="center" wrapText="1"/>
    </xf>
    <xf numFmtId="0" fontId="10" fillId="59" borderId="47" xfId="0" applyFont="1" applyFill="1" applyBorder="1" applyAlignment="1">
      <alignment horizontal="center" vertical="center" wrapText="1"/>
    </xf>
    <xf numFmtId="0" fontId="10" fillId="60" borderId="47" xfId="0" applyFont="1" applyFill="1" applyBorder="1" applyAlignment="1">
      <alignment horizontal="center" vertical="center" wrapText="1"/>
    </xf>
    <xf numFmtId="0" fontId="10" fillId="38" borderId="47" xfId="0" applyFont="1" applyFill="1" applyBorder="1" applyAlignment="1">
      <alignment horizontal="center" vertical="center" wrapText="1"/>
    </xf>
    <xf numFmtId="0" fontId="10" fillId="50" borderId="47" xfId="0" applyFont="1" applyFill="1" applyBorder="1" applyAlignment="1">
      <alignment horizontal="center" vertical="center" wrapText="1"/>
    </xf>
    <xf numFmtId="0" fontId="1" fillId="50" borderId="46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0" fontId="14" fillId="63" borderId="33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7" fillId="50" borderId="18" xfId="0" applyNumberFormat="1" applyFont="1" applyFill="1" applyBorder="1" applyAlignment="1">
      <alignment horizontal="center" vertical="center" wrapText="1"/>
    </xf>
    <xf numFmtId="3" fontId="2" fillId="61" borderId="12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left" vertical="center"/>
    </xf>
    <xf numFmtId="3" fontId="15" fillId="40" borderId="13" xfId="0" applyNumberFormat="1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left" vertical="center"/>
    </xf>
    <xf numFmtId="3" fontId="15" fillId="0" borderId="37" xfId="0" applyNumberFormat="1" applyFont="1" applyBorder="1" applyAlignment="1">
      <alignment horizontal="left" vertical="center"/>
    </xf>
    <xf numFmtId="3" fontId="15" fillId="13" borderId="13" xfId="0" applyNumberFormat="1" applyFont="1" applyFill="1" applyBorder="1" applyAlignment="1">
      <alignment horizontal="left" vertical="center"/>
    </xf>
    <xf numFmtId="3" fontId="15" fillId="0" borderId="13" xfId="46" applyNumberFormat="1" applyBorder="1" applyAlignment="1">
      <alignment horizontal="left" vertical="center"/>
      <protection/>
    </xf>
    <xf numFmtId="0" fontId="2" fillId="39" borderId="12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64" borderId="10" xfId="0" applyFont="1" applyFill="1" applyBorder="1" applyAlignment="1">
      <alignment horizontal="center" vertical="center" wrapText="1"/>
    </xf>
    <xf numFmtId="0" fontId="2" fillId="65" borderId="10" xfId="0" applyFont="1" applyFill="1" applyBorder="1" applyAlignment="1">
      <alignment horizontal="center" vertical="center" wrapText="1"/>
    </xf>
    <xf numFmtId="3" fontId="10" fillId="66" borderId="41" xfId="0" applyNumberFormat="1" applyFont="1" applyFill="1" applyBorder="1" applyAlignment="1">
      <alignment horizontal="center" vertical="center" wrapText="1"/>
    </xf>
    <xf numFmtId="3" fontId="1" fillId="64" borderId="4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3" fontId="4" fillId="11" borderId="13" xfId="0" applyNumberFormat="1" applyFont="1" applyFill="1" applyBorder="1" applyAlignment="1">
      <alignment horizontal="left" vertical="center"/>
    </xf>
    <xf numFmtId="3" fontId="15" fillId="11" borderId="13" xfId="0" applyNumberFormat="1" applyFont="1" applyFill="1" applyBorder="1" applyAlignment="1">
      <alignment horizontal="left" vertical="center"/>
    </xf>
    <xf numFmtId="3" fontId="16" fillId="11" borderId="13" xfId="0" applyNumberFormat="1" applyFont="1" applyFill="1" applyBorder="1" applyAlignment="1">
      <alignment horizontal="left" vertical="center"/>
    </xf>
    <xf numFmtId="3" fontId="2" fillId="42" borderId="12" xfId="0" applyNumberFormat="1" applyFont="1" applyFill="1" applyBorder="1" applyAlignment="1">
      <alignment horizontal="center" vertical="center" wrapText="1"/>
    </xf>
    <xf numFmtId="3" fontId="2" fillId="65" borderId="12" xfId="0" applyNumberFormat="1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64" borderId="18" xfId="0" applyFont="1" applyFill="1" applyBorder="1" applyAlignment="1">
      <alignment horizontal="center" vertical="center" wrapText="1"/>
    </xf>
    <xf numFmtId="0" fontId="2" fillId="64" borderId="18" xfId="0" applyFont="1" applyFill="1" applyBorder="1" applyAlignment="1">
      <alignment horizontal="center" vertical="center" wrapText="1"/>
    </xf>
    <xf numFmtId="0" fontId="2" fillId="65" borderId="18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170" fontId="0" fillId="0" borderId="2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left" vertical="center"/>
    </xf>
    <xf numFmtId="3" fontId="15" fillId="43" borderId="37" xfId="0" applyNumberFormat="1" applyFont="1" applyFill="1" applyBorder="1" applyAlignment="1">
      <alignment horizontal="left" vertical="center"/>
    </xf>
    <xf numFmtId="3" fontId="15" fillId="0" borderId="10" xfId="46" applyNumberFormat="1" applyBorder="1" applyAlignment="1">
      <alignment horizontal="left" vertical="center"/>
      <protection/>
    </xf>
    <xf numFmtId="3" fontId="3" fillId="11" borderId="13" xfId="0" applyNumberFormat="1" applyFont="1" applyFill="1" applyBorder="1" applyAlignment="1">
      <alignment horizontal="left" vertical="center"/>
    </xf>
    <xf numFmtId="3" fontId="2" fillId="42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64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vertical="center" wrapText="1"/>
    </xf>
    <xf numFmtId="3" fontId="1" fillId="43" borderId="44" xfId="0" applyNumberFormat="1" applyFont="1" applyFill="1" applyBorder="1" applyAlignment="1">
      <alignment horizontal="center" vertical="center" wrapText="1"/>
    </xf>
    <xf numFmtId="168" fontId="2" fillId="42" borderId="10" xfId="0" applyNumberFormat="1" applyFont="1" applyFill="1" applyBorder="1" applyAlignment="1">
      <alignment horizontal="center" vertical="center" wrapText="1"/>
    </xf>
    <xf numFmtId="0" fontId="2" fillId="67" borderId="10" xfId="0" applyFont="1" applyFill="1" applyBorder="1" applyAlignment="1">
      <alignment horizontal="center" vertical="center" wrapText="1"/>
    </xf>
    <xf numFmtId="0" fontId="2" fillId="67" borderId="12" xfId="0" applyFont="1" applyFill="1" applyBorder="1" applyAlignment="1">
      <alignment horizontal="center" vertical="center" wrapText="1"/>
    </xf>
    <xf numFmtId="3" fontId="10" fillId="68" borderId="41" xfId="0" applyNumberFormat="1" applyFont="1" applyFill="1" applyBorder="1" applyAlignment="1">
      <alignment horizontal="center" vertical="center" wrapText="1"/>
    </xf>
    <xf numFmtId="3" fontId="1" fillId="69" borderId="45" xfId="0" applyNumberFormat="1" applyFont="1" applyFill="1" applyBorder="1" applyAlignment="1">
      <alignment horizontal="center" vertical="center" wrapText="1"/>
    </xf>
    <xf numFmtId="3" fontId="1" fillId="70" borderId="45" xfId="0" applyNumberFormat="1" applyFont="1" applyFill="1" applyBorder="1" applyAlignment="1">
      <alignment horizontal="center" vertical="center" wrapText="1"/>
    </xf>
    <xf numFmtId="3" fontId="10" fillId="71" borderId="41" xfId="0" applyNumberFormat="1" applyFont="1" applyFill="1" applyBorder="1" applyAlignment="1">
      <alignment horizontal="center" vertical="center" wrapText="1"/>
    </xf>
    <xf numFmtId="3" fontId="1" fillId="72" borderId="45" xfId="0" applyNumberFormat="1" applyFont="1" applyFill="1" applyBorder="1" applyAlignment="1">
      <alignment horizontal="center" vertical="center" wrapText="1"/>
    </xf>
    <xf numFmtId="3" fontId="10" fillId="73" borderId="4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 vertical="center" wrapText="1"/>
    </xf>
    <xf numFmtId="0" fontId="7" fillId="55" borderId="10" xfId="0" applyFont="1" applyFill="1" applyBorder="1" applyAlignment="1">
      <alignment horizontal="center" vertical="center" wrapText="1"/>
    </xf>
    <xf numFmtId="1" fontId="8" fillId="48" borderId="27" xfId="0" applyNumberFormat="1" applyFont="1" applyFill="1" applyBorder="1" applyAlignment="1">
      <alignment horizontal="center" vertical="center" wrapText="1"/>
    </xf>
    <xf numFmtId="1" fontId="8" fillId="55" borderId="24" xfId="0" applyNumberFormat="1" applyFont="1" applyFill="1" applyBorder="1" applyAlignment="1">
      <alignment horizontal="center" vertical="center" wrapText="1"/>
    </xf>
    <xf numFmtId="0" fontId="8" fillId="49" borderId="27" xfId="0" applyFont="1" applyFill="1" applyBorder="1" applyAlignment="1">
      <alignment horizontal="center" vertical="center" wrapText="1"/>
    </xf>
    <xf numFmtId="0" fontId="8" fillId="55" borderId="24" xfId="0" applyFont="1" applyFill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168" fontId="2" fillId="43" borderId="10" xfId="0" applyNumberFormat="1" applyFont="1" applyFill="1" applyBorder="1" applyAlignment="1">
      <alignment horizontal="center" vertical="center" wrapText="1"/>
    </xf>
    <xf numFmtId="1" fontId="8" fillId="51" borderId="27" xfId="0" applyNumberFormat="1" applyFont="1" applyFill="1" applyBorder="1" applyAlignment="1">
      <alignment horizontal="center" vertical="center" wrapText="1"/>
    </xf>
    <xf numFmtId="1" fontId="8" fillId="52" borderId="27" xfId="0" applyNumberFormat="1" applyFont="1" applyFill="1" applyBorder="1" applyAlignment="1">
      <alignment horizontal="center" vertical="center" wrapText="1"/>
    </xf>
    <xf numFmtId="1" fontId="8" fillId="47" borderId="27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" fontId="8" fillId="46" borderId="27" xfId="0" applyNumberFormat="1" applyFont="1" applyFill="1" applyBorder="1" applyAlignment="1">
      <alignment horizontal="center" vertical="center" wrapText="1"/>
    </xf>
    <xf numFmtId="1" fontId="8" fillId="53" borderId="27" xfId="0" applyNumberFormat="1" applyFont="1" applyFill="1" applyBorder="1" applyAlignment="1">
      <alignment horizontal="center" vertical="center" wrapText="1"/>
    </xf>
    <xf numFmtId="1" fontId="8" fillId="54" borderId="27" xfId="0" applyNumberFormat="1" applyFont="1" applyFill="1" applyBorder="1" applyAlignment="1">
      <alignment horizontal="center" vertical="center" wrapText="1"/>
    </xf>
    <xf numFmtId="3" fontId="15" fillId="74" borderId="13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2" fillId="75" borderId="18" xfId="0" applyFont="1" applyFill="1" applyBorder="1" applyAlignment="1">
      <alignment horizontal="center" vertical="center" wrapText="1"/>
    </xf>
    <xf numFmtId="3" fontId="7" fillId="76" borderId="18" xfId="0" applyNumberFormat="1" applyFont="1" applyFill="1" applyBorder="1" applyAlignment="1">
      <alignment horizontal="center" vertical="center" wrapText="1"/>
    </xf>
    <xf numFmtId="3" fontId="7" fillId="50" borderId="10" xfId="0" applyNumberFormat="1" applyFont="1" applyFill="1" applyBorder="1" applyAlignment="1">
      <alignment horizontal="center" vertical="center" wrapText="1"/>
    </xf>
    <xf numFmtId="3" fontId="2" fillId="75" borderId="12" xfId="0" applyNumberFormat="1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43" borderId="21" xfId="0" applyFont="1" applyFill="1" applyBorder="1" applyAlignment="1">
      <alignment horizontal="center" vertical="center" wrapText="1"/>
    </xf>
    <xf numFmtId="0" fontId="2" fillId="72" borderId="10" xfId="0" applyFont="1" applyFill="1" applyBorder="1" applyAlignment="1">
      <alignment horizontal="center" vertical="center" wrapText="1"/>
    </xf>
    <xf numFmtId="0" fontId="2" fillId="70" borderId="12" xfId="0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left" vertical="center"/>
    </xf>
    <xf numFmtId="0" fontId="2" fillId="61" borderId="1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61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3" fontId="10" fillId="68" borderId="40" xfId="0" applyNumberFormat="1" applyFont="1" applyFill="1" applyBorder="1" applyAlignment="1">
      <alignment horizontal="center" vertical="center" wrapText="1"/>
    </xf>
    <xf numFmtId="3" fontId="1" fillId="69" borderId="44" xfId="0" applyNumberFormat="1" applyFont="1" applyFill="1" applyBorder="1" applyAlignment="1">
      <alignment horizontal="center" vertical="center" wrapText="1"/>
    </xf>
    <xf numFmtId="0" fontId="2" fillId="70" borderId="10" xfId="0" applyFont="1" applyFill="1" applyBorder="1" applyAlignment="1">
      <alignment horizontal="center" vertical="center" wrapText="1"/>
    </xf>
    <xf numFmtId="0" fontId="2" fillId="78" borderId="21" xfId="0" applyFont="1" applyFill="1" applyBorder="1" applyAlignment="1">
      <alignment horizontal="center" vertical="center" wrapText="1"/>
    </xf>
    <xf numFmtId="0" fontId="2" fillId="78" borderId="18" xfId="0" applyFont="1" applyFill="1" applyBorder="1" applyAlignment="1">
      <alignment horizontal="center" vertical="center" wrapText="1"/>
    </xf>
    <xf numFmtId="1" fontId="8" fillId="79" borderId="24" xfId="0" applyNumberFormat="1" applyFont="1" applyFill="1" applyBorder="1" applyAlignment="1">
      <alignment horizontal="center" vertical="center" wrapText="1"/>
    </xf>
    <xf numFmtId="3" fontId="10" fillId="79" borderId="41" xfId="0" applyNumberFormat="1" applyFont="1" applyFill="1" applyBorder="1" applyAlignment="1">
      <alignment horizontal="center" vertical="center" wrapText="1"/>
    </xf>
    <xf numFmtId="3" fontId="1" fillId="78" borderId="45" xfId="0" applyNumberFormat="1" applyFont="1" applyFill="1" applyBorder="1" applyAlignment="1">
      <alignment horizontal="center" vertical="center" wrapText="1"/>
    </xf>
    <xf numFmtId="1" fontId="2" fillId="78" borderId="12" xfId="0" applyNumberFormat="1" applyFont="1" applyFill="1" applyBorder="1" applyAlignment="1">
      <alignment horizontal="center" vertical="center" wrapText="1"/>
    </xf>
    <xf numFmtId="1" fontId="2" fillId="78" borderId="24" xfId="0" applyNumberFormat="1" applyFont="1" applyFill="1" applyBorder="1" applyAlignment="1">
      <alignment horizontal="center" vertical="center" wrapText="1"/>
    </xf>
    <xf numFmtId="0" fontId="0" fillId="78" borderId="12" xfId="0" applyFont="1" applyFill="1" applyBorder="1" applyAlignment="1">
      <alignment horizontal="center" vertical="center" wrapText="1"/>
    </xf>
    <xf numFmtId="0" fontId="0" fillId="80" borderId="12" xfId="0" applyFont="1" applyFill="1" applyBorder="1" applyAlignment="1">
      <alignment horizontal="center" vertical="center" wrapText="1"/>
    </xf>
    <xf numFmtId="0" fontId="0" fillId="81" borderId="12" xfId="0" applyFont="1" applyFill="1" applyBorder="1" applyAlignment="1">
      <alignment horizontal="center" vertical="center" wrapText="1"/>
    </xf>
    <xf numFmtId="3" fontId="15" fillId="81" borderId="10" xfId="0" applyNumberFormat="1" applyFont="1" applyFill="1" applyBorder="1" applyAlignment="1">
      <alignment horizontal="left" vertical="center"/>
    </xf>
    <xf numFmtId="0" fontId="2" fillId="81" borderId="12" xfId="0" applyFont="1" applyFill="1" applyBorder="1" applyAlignment="1">
      <alignment horizontal="center" vertical="center" wrapText="1"/>
    </xf>
    <xf numFmtId="3" fontId="15" fillId="80" borderId="13" xfId="0" applyNumberFormat="1" applyFont="1" applyFill="1" applyBorder="1" applyAlignment="1">
      <alignment horizontal="left" vertical="center"/>
    </xf>
    <xf numFmtId="3" fontId="15" fillId="80" borderId="10" xfId="46" applyNumberFormat="1" applyFill="1" applyBorder="1" applyAlignment="1">
      <alignment horizontal="left" vertical="center"/>
      <protection/>
    </xf>
    <xf numFmtId="3" fontId="15" fillId="80" borderId="13" xfId="46" applyNumberFormat="1" applyFill="1" applyBorder="1" applyAlignment="1">
      <alignment horizontal="left" vertical="center"/>
      <protection/>
    </xf>
    <xf numFmtId="0" fontId="2" fillId="45" borderId="10" xfId="0" applyFont="1" applyFill="1" applyBorder="1" applyAlignment="1">
      <alignment horizontal="center" vertical="center" wrapText="1"/>
    </xf>
    <xf numFmtId="0" fontId="2" fillId="45" borderId="11" xfId="0" applyFont="1" applyFill="1" applyBorder="1" applyAlignment="1">
      <alignment horizontal="center" vertical="center" wrapText="1"/>
    </xf>
    <xf numFmtId="0" fontId="2" fillId="45" borderId="17" xfId="0" applyFont="1" applyFill="1" applyBorder="1" applyAlignment="1">
      <alignment horizontal="center" vertical="center" wrapText="1"/>
    </xf>
    <xf numFmtId="0" fontId="2" fillId="45" borderId="18" xfId="0" applyFont="1" applyFill="1" applyBorder="1" applyAlignment="1">
      <alignment horizontal="center" vertical="center" wrapText="1"/>
    </xf>
    <xf numFmtId="0" fontId="2" fillId="45" borderId="21" xfId="0" applyFont="1" applyFill="1" applyBorder="1" applyAlignment="1">
      <alignment horizontal="center" vertical="center" wrapText="1"/>
    </xf>
    <xf numFmtId="0" fontId="2" fillId="64" borderId="19" xfId="0" applyFont="1" applyFill="1" applyBorder="1" applyAlignment="1">
      <alignment horizontal="center" vertical="center" wrapText="1"/>
    </xf>
    <xf numFmtId="0" fontId="2" fillId="80" borderId="17" xfId="0" applyFont="1" applyFill="1" applyBorder="1" applyAlignment="1">
      <alignment horizontal="center" vertical="center" wrapText="1"/>
    </xf>
    <xf numFmtId="0" fontId="2" fillId="45" borderId="19" xfId="0" applyFont="1" applyFill="1" applyBorder="1" applyAlignment="1">
      <alignment horizontal="center" vertical="center" wrapText="1"/>
    </xf>
    <xf numFmtId="0" fontId="2" fillId="64" borderId="0" xfId="0" applyFont="1" applyFill="1" applyAlignment="1">
      <alignment horizontal="center" vertical="center" wrapText="1"/>
    </xf>
    <xf numFmtId="3" fontId="15" fillId="80" borderId="10" xfId="0" applyNumberFormat="1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3" fontId="15" fillId="0" borderId="57" xfId="0" applyNumberFormat="1" applyFont="1" applyBorder="1" applyAlignment="1">
      <alignment horizontal="left" vertical="center"/>
    </xf>
    <xf numFmtId="3" fontId="0" fillId="0" borderId="45" xfId="0" applyNumberFormat="1" applyFont="1" applyBorder="1" applyAlignment="1">
      <alignment horizontal="left" vertical="center"/>
    </xf>
    <xf numFmtId="3" fontId="15" fillId="80" borderId="45" xfId="46" applyNumberFormat="1" applyFill="1" applyBorder="1" applyAlignment="1">
      <alignment horizontal="left" vertical="center"/>
      <protection/>
    </xf>
    <xf numFmtId="3" fontId="15" fillId="0" borderId="45" xfId="0" applyNumberFormat="1" applyFont="1" applyBorder="1" applyAlignment="1">
      <alignment horizontal="left" vertical="center"/>
    </xf>
    <xf numFmtId="3" fontId="15" fillId="80" borderId="45" xfId="0" applyNumberFormat="1" applyFont="1" applyFill="1" applyBorder="1" applyAlignment="1">
      <alignment horizontal="left" vertical="center"/>
    </xf>
    <xf numFmtId="3" fontId="15" fillId="40" borderId="45" xfId="0" applyNumberFormat="1" applyFont="1" applyFill="1" applyBorder="1" applyAlignment="1">
      <alignment horizontal="left" vertical="center"/>
    </xf>
    <xf numFmtId="3" fontId="3" fillId="0" borderId="45" xfId="0" applyNumberFormat="1" applyFont="1" applyBorder="1" applyAlignment="1">
      <alignment horizontal="left" vertical="center"/>
    </xf>
    <xf numFmtId="3" fontId="15" fillId="0" borderId="45" xfId="0" applyNumberFormat="1" applyFont="1" applyBorder="1" applyAlignment="1">
      <alignment horizontal="left" vertical="center"/>
    </xf>
    <xf numFmtId="3" fontId="1" fillId="50" borderId="46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0" fillId="64" borderId="10" xfId="0" applyNumberFormat="1" applyFont="1" applyFill="1" applyBorder="1" applyAlignment="1">
      <alignment horizontal="center" vertical="center" wrapText="1"/>
    </xf>
    <xf numFmtId="3" fontId="22" fillId="64" borderId="59" xfId="0" applyNumberFormat="1" applyFont="1" applyFill="1" applyBorder="1" applyAlignment="1">
      <alignment horizontal="center" vertical="center" wrapText="1"/>
    </xf>
    <xf numFmtId="3" fontId="1" fillId="40" borderId="56" xfId="0" applyNumberFormat="1" applyFont="1" applyFill="1" applyBorder="1" applyAlignment="1">
      <alignment horizontal="center" vertical="center" wrapText="1"/>
    </xf>
    <xf numFmtId="0" fontId="0" fillId="78" borderId="17" xfId="0" applyFont="1" applyFill="1" applyBorder="1" applyAlignment="1">
      <alignment horizontal="center" vertical="center" wrapText="1"/>
    </xf>
    <xf numFmtId="3" fontId="2" fillId="75" borderId="17" xfId="0" applyNumberFormat="1" applyFont="1" applyFill="1" applyBorder="1" applyAlignment="1">
      <alignment horizontal="center" vertical="center" wrapText="1"/>
    </xf>
    <xf numFmtId="0" fontId="2" fillId="43" borderId="38" xfId="0" applyFont="1" applyFill="1" applyBorder="1" applyAlignment="1">
      <alignment horizontal="center" vertical="center" wrapText="1"/>
    </xf>
    <xf numFmtId="0" fontId="2" fillId="78" borderId="39" xfId="0" applyFont="1" applyFill="1" applyBorder="1" applyAlignment="1">
      <alignment horizontal="center" vertical="center" wrapText="1"/>
    </xf>
    <xf numFmtId="0" fontId="2" fillId="78" borderId="40" xfId="0" applyFont="1" applyFill="1" applyBorder="1" applyAlignment="1">
      <alignment horizontal="center" vertical="center" wrapText="1"/>
    </xf>
    <xf numFmtId="1" fontId="8" fillId="79" borderId="27" xfId="0" applyNumberFormat="1" applyFont="1" applyFill="1" applyBorder="1" applyAlignment="1">
      <alignment horizontal="center" vertical="center" wrapText="1"/>
    </xf>
    <xf numFmtId="3" fontId="10" fillId="79" borderId="40" xfId="0" applyNumberFormat="1" applyFont="1" applyFill="1" applyBorder="1" applyAlignment="1">
      <alignment horizontal="center" vertical="center" wrapText="1"/>
    </xf>
    <xf numFmtId="3" fontId="10" fillId="75" borderId="18" xfId="0" applyNumberFormat="1" applyFont="1" applyFill="1" applyBorder="1" applyAlignment="1">
      <alignment horizontal="center" vertical="center" wrapText="1"/>
    </xf>
    <xf numFmtId="3" fontId="22" fillId="78" borderId="60" xfId="0" applyNumberFormat="1" applyFont="1" applyFill="1" applyBorder="1" applyAlignment="1">
      <alignment horizontal="center" vertical="center" wrapText="1"/>
    </xf>
    <xf numFmtId="1" fontId="2" fillId="78" borderId="38" xfId="0" applyNumberFormat="1" applyFont="1" applyFill="1" applyBorder="1" applyAlignment="1">
      <alignment horizontal="center" vertical="center" wrapText="1"/>
    </xf>
    <xf numFmtId="1" fontId="2" fillId="78" borderId="50" xfId="0" applyNumberFormat="1" applyFont="1" applyFill="1" applyBorder="1" applyAlignment="1">
      <alignment horizontal="center" vertical="center" wrapText="1"/>
    </xf>
    <xf numFmtId="3" fontId="15" fillId="43" borderId="57" xfId="0" applyNumberFormat="1" applyFont="1" applyFill="1" applyBorder="1" applyAlignment="1">
      <alignment horizontal="left" vertical="center"/>
    </xf>
    <xf numFmtId="3" fontId="15" fillId="0" borderId="61" xfId="0" applyNumberFormat="1" applyFont="1" applyBorder="1" applyAlignment="1">
      <alignment horizontal="left" vertical="center"/>
    </xf>
    <xf numFmtId="0" fontId="10" fillId="70" borderId="47" xfId="0" applyFont="1" applyFill="1" applyBorder="1" applyAlignment="1">
      <alignment horizontal="center" vertical="center" wrapText="1"/>
    </xf>
    <xf numFmtId="0" fontId="10" fillId="70" borderId="46" xfId="0" applyFont="1" applyFill="1" applyBorder="1" applyAlignment="1">
      <alignment horizontal="center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0" fontId="2" fillId="82" borderId="10" xfId="0" applyFont="1" applyFill="1" applyBorder="1" applyAlignment="1">
      <alignment horizontal="center" vertical="center" wrapText="1"/>
    </xf>
    <xf numFmtId="0" fontId="2" fillId="64" borderId="12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64" borderId="0" xfId="0" applyFont="1" applyFill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2" fillId="64" borderId="12" xfId="0" applyFont="1" applyFill="1" applyBorder="1" applyAlignment="1">
      <alignment horizontal="center" vertical="center" wrapText="1"/>
    </xf>
    <xf numFmtId="1" fontId="8" fillId="54" borderId="33" xfId="0" applyNumberFormat="1" applyFont="1" applyFill="1" applyBorder="1" applyAlignment="1">
      <alignment horizontal="center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1" fontId="8" fillId="48" borderId="33" xfId="0" applyNumberFormat="1" applyFont="1" applyFill="1" applyBorder="1" applyAlignment="1">
      <alignment horizontal="center" vertical="center" wrapText="1"/>
    </xf>
    <xf numFmtId="1" fontId="8" fillId="52" borderId="33" xfId="0" applyNumberFormat="1" applyFont="1" applyFill="1" applyBorder="1" applyAlignment="1">
      <alignment horizontal="center" vertical="center" wrapText="1"/>
    </xf>
    <xf numFmtId="1" fontId="8" fillId="47" borderId="33" xfId="0" applyNumberFormat="1" applyFont="1" applyFill="1" applyBorder="1" applyAlignment="1">
      <alignment horizontal="center" vertical="center" wrapText="1"/>
    </xf>
    <xf numFmtId="1" fontId="8" fillId="51" borderId="33" xfId="0" applyNumberFormat="1" applyFont="1" applyFill="1" applyBorder="1" applyAlignment="1">
      <alignment horizontal="center" vertical="center" wrapText="1"/>
    </xf>
    <xf numFmtId="1" fontId="8" fillId="53" borderId="33" xfId="0" applyNumberFormat="1" applyFont="1" applyFill="1" applyBorder="1" applyAlignment="1">
      <alignment horizontal="center" vertical="center" wrapText="1"/>
    </xf>
    <xf numFmtId="0" fontId="2" fillId="8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61" borderId="10" xfId="0" applyNumberFormat="1" applyFont="1" applyFill="1" applyBorder="1" applyAlignment="1">
      <alignment horizontal="center" vertical="center" wrapText="1"/>
    </xf>
    <xf numFmtId="3" fontId="2" fillId="45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40" borderId="10" xfId="0" applyNumberFormat="1" applyFont="1" applyFill="1" applyBorder="1" applyAlignment="1">
      <alignment horizontal="center" vertical="center" wrapText="1"/>
    </xf>
    <xf numFmtId="3" fontId="2" fillId="64" borderId="10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64" borderId="17" xfId="0" applyFont="1" applyFill="1" applyBorder="1" applyAlignment="1">
      <alignment horizontal="center" vertical="center" wrapText="1"/>
    </xf>
    <xf numFmtId="0" fontId="2" fillId="64" borderId="11" xfId="0" applyFont="1" applyFill="1" applyBorder="1" applyAlignment="1">
      <alignment horizontal="center" vertical="center" wrapText="1"/>
    </xf>
    <xf numFmtId="3" fontId="22" fillId="81" borderId="59" xfId="0" applyNumberFormat="1" applyFont="1" applyFill="1" applyBorder="1" applyAlignment="1">
      <alignment horizontal="center" vertical="center" wrapText="1"/>
    </xf>
    <xf numFmtId="3" fontId="15" fillId="0" borderId="62" xfId="0" applyNumberFormat="1" applyFont="1" applyBorder="1" applyAlignment="1">
      <alignment horizontal="left" vertical="center"/>
    </xf>
    <xf numFmtId="3" fontId="15" fillId="0" borderId="36" xfId="0" applyNumberFormat="1" applyFont="1" applyBorder="1" applyAlignment="1">
      <alignment horizontal="left" vertical="center"/>
    </xf>
    <xf numFmtId="3" fontId="0" fillId="0" borderId="36" xfId="0" applyNumberFormat="1" applyFont="1" applyBorder="1" applyAlignment="1">
      <alignment horizontal="left" vertical="center"/>
    </xf>
    <xf numFmtId="3" fontId="15" fillId="0" borderId="36" xfId="0" applyNumberFormat="1" applyFont="1" applyBorder="1" applyAlignment="1">
      <alignment horizontal="left" vertical="center"/>
    </xf>
    <xf numFmtId="3" fontId="3" fillId="0" borderId="36" xfId="0" applyNumberFormat="1" applyFont="1" applyBorder="1" applyAlignment="1">
      <alignment horizontal="left" vertical="center"/>
    </xf>
    <xf numFmtId="3" fontId="15" fillId="80" borderId="36" xfId="0" applyNumberFormat="1" applyFont="1" applyFill="1" applyBorder="1" applyAlignment="1">
      <alignment horizontal="left" vertical="center"/>
    </xf>
    <xf numFmtId="3" fontId="15" fillId="40" borderId="36" xfId="0" applyNumberFormat="1" applyFont="1" applyFill="1" applyBorder="1" applyAlignment="1">
      <alignment horizontal="left" vertical="center"/>
    </xf>
    <xf numFmtId="3" fontId="15" fillId="80" borderId="36" xfId="46" applyNumberFormat="1" applyFill="1" applyBorder="1" applyAlignment="1">
      <alignment horizontal="left" vertical="center"/>
      <protection/>
    </xf>
    <xf numFmtId="3" fontId="15" fillId="0" borderId="63" xfId="0" applyNumberFormat="1" applyFont="1" applyBorder="1" applyAlignment="1">
      <alignment horizontal="left" vertical="center"/>
    </xf>
    <xf numFmtId="3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72" borderId="45" xfId="0" applyFont="1" applyFill="1" applyBorder="1" applyAlignment="1">
      <alignment horizontal="center" vertical="center" wrapText="1"/>
    </xf>
    <xf numFmtId="0" fontId="2" fillId="81" borderId="45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84" borderId="44" xfId="0" applyFont="1" applyFill="1" applyBorder="1" applyAlignment="1">
      <alignment horizontal="center" vertical="center" wrapText="1"/>
    </xf>
    <xf numFmtId="0" fontId="0" fillId="78" borderId="38" xfId="0" applyFont="1" applyFill="1" applyBorder="1" applyAlignment="1">
      <alignment horizontal="center" vertical="center" wrapText="1"/>
    </xf>
    <xf numFmtId="3" fontId="15" fillId="43" borderId="48" xfId="0" applyNumberFormat="1" applyFont="1" applyFill="1" applyBorder="1" applyAlignment="1">
      <alignment horizontal="left" vertical="center"/>
    </xf>
    <xf numFmtId="3" fontId="2" fillId="75" borderId="38" xfId="0" applyNumberFormat="1" applyFont="1" applyFill="1" applyBorder="1" applyAlignment="1">
      <alignment horizontal="center" vertical="center" wrapText="1"/>
    </xf>
    <xf numFmtId="3" fontId="7" fillId="76" borderId="39" xfId="0" applyNumberFormat="1" applyFont="1" applyFill="1" applyBorder="1" applyAlignment="1">
      <alignment horizontal="center" vertical="center" wrapText="1"/>
    </xf>
    <xf numFmtId="3" fontId="2" fillId="43" borderId="39" xfId="0" applyNumberFormat="1" applyFont="1" applyFill="1" applyBorder="1" applyAlignment="1">
      <alignment horizontal="center" vertical="center" wrapText="1"/>
    </xf>
    <xf numFmtId="1" fontId="8" fillId="55" borderId="50" xfId="0" applyNumberFormat="1" applyFont="1" applyFill="1" applyBorder="1" applyAlignment="1">
      <alignment horizontal="center" vertical="center" wrapText="1"/>
    </xf>
    <xf numFmtId="0" fontId="8" fillId="55" borderId="50" xfId="0" applyFont="1" applyFill="1" applyBorder="1" applyAlignment="1">
      <alignment horizontal="center" vertical="center" wrapText="1"/>
    </xf>
    <xf numFmtId="0" fontId="2" fillId="43" borderId="39" xfId="0" applyFont="1" applyFill="1" applyBorder="1" applyAlignment="1">
      <alignment horizontal="center" vertical="center" wrapText="1"/>
    </xf>
    <xf numFmtId="168" fontId="2" fillId="43" borderId="39" xfId="0" applyNumberFormat="1" applyFont="1" applyFill="1" applyBorder="1" applyAlignment="1">
      <alignment horizontal="center" vertical="center" wrapText="1"/>
    </xf>
    <xf numFmtId="0" fontId="2" fillId="64" borderId="38" xfId="0" applyFont="1" applyFill="1" applyBorder="1" applyAlignment="1">
      <alignment horizontal="center" vertical="center" wrapText="1"/>
    </xf>
    <xf numFmtId="0" fontId="2" fillId="64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" fontId="8" fillId="79" borderId="50" xfId="0" applyNumberFormat="1" applyFont="1" applyFill="1" applyBorder="1" applyAlignment="1">
      <alignment horizontal="center" vertical="center" wrapText="1"/>
    </xf>
    <xf numFmtId="3" fontId="22" fillId="78" borderId="64" xfId="0" applyNumberFormat="1" applyFont="1" applyFill="1" applyBorder="1" applyAlignment="1">
      <alignment horizontal="center" vertical="center" wrapText="1"/>
    </xf>
    <xf numFmtId="3" fontId="15" fillId="43" borderId="65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3" fontId="15" fillId="0" borderId="49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 wrapText="1"/>
    </xf>
    <xf numFmtId="3" fontId="7" fillId="5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8" fillId="49" borderId="33" xfId="0" applyFont="1" applyFill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  <xf numFmtId="0" fontId="2" fillId="61" borderId="20" xfId="0" applyFont="1" applyFill="1" applyBorder="1" applyAlignment="1">
      <alignment horizontal="center" vertical="center" wrapText="1"/>
    </xf>
    <xf numFmtId="0" fontId="5" fillId="70" borderId="19" xfId="0" applyFont="1" applyFill="1" applyBorder="1" applyAlignment="1">
      <alignment horizontal="center" vertical="center" wrapText="1"/>
    </xf>
    <xf numFmtId="0" fontId="2" fillId="64" borderId="20" xfId="0" applyFont="1" applyFill="1" applyBorder="1" applyAlignment="1">
      <alignment horizontal="center" vertical="center" wrapText="1"/>
    </xf>
    <xf numFmtId="0" fontId="2" fillId="82" borderId="20" xfId="0" applyFont="1" applyFill="1" applyBorder="1" applyAlignment="1">
      <alignment horizontal="center" vertical="center" wrapText="1"/>
    </xf>
    <xf numFmtId="0" fontId="2" fillId="64" borderId="23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3" fontId="22" fillId="64" borderId="67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10" fillId="47" borderId="52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left" vertical="center"/>
    </xf>
    <xf numFmtId="3" fontId="2" fillId="0" borderId="68" xfId="0" applyNumberFormat="1" applyFont="1" applyBorder="1" applyAlignment="1">
      <alignment horizontal="center" vertical="center" wrapText="1"/>
    </xf>
    <xf numFmtId="3" fontId="10" fillId="46" borderId="52" xfId="0" applyNumberFormat="1" applyFont="1" applyFill="1" applyBorder="1" applyAlignment="1">
      <alignment horizontal="center" vertical="center" wrapText="1"/>
    </xf>
    <xf numFmtId="3" fontId="10" fillId="53" borderId="52" xfId="0" applyNumberFormat="1" applyFont="1" applyFill="1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center" vertical="center" wrapText="1"/>
    </xf>
    <xf numFmtId="3" fontId="10" fillId="54" borderId="52" xfId="0" applyNumberFormat="1" applyFont="1" applyFill="1" applyBorder="1" applyAlignment="1">
      <alignment horizontal="center" vertical="center" wrapText="1"/>
    </xf>
    <xf numFmtId="3" fontId="10" fillId="79" borderId="44" xfId="0" applyNumberFormat="1" applyFont="1" applyFill="1" applyBorder="1" applyAlignment="1">
      <alignment horizontal="center" vertical="center" wrapText="1"/>
    </xf>
    <xf numFmtId="3" fontId="10" fillId="68" borderId="45" xfId="0" applyNumberFormat="1" applyFont="1" applyFill="1" applyBorder="1" applyAlignment="1">
      <alignment horizontal="center" vertical="center" wrapText="1"/>
    </xf>
    <xf numFmtId="3" fontId="10" fillId="73" borderId="45" xfId="0" applyNumberFormat="1" applyFont="1" applyFill="1" applyBorder="1" applyAlignment="1">
      <alignment horizontal="center" vertical="center" wrapText="1"/>
    </xf>
    <xf numFmtId="3" fontId="10" fillId="71" borderId="45" xfId="0" applyNumberFormat="1" applyFont="1" applyFill="1" applyBorder="1" applyAlignment="1">
      <alignment horizontal="center" vertical="center" wrapText="1"/>
    </xf>
    <xf numFmtId="3" fontId="10" fillId="50" borderId="45" xfId="0" applyNumberFormat="1" applyFont="1" applyFill="1" applyBorder="1" applyAlignment="1">
      <alignment horizontal="center" vertical="center" wrapText="1"/>
    </xf>
    <xf numFmtId="3" fontId="10" fillId="66" borderId="45" xfId="0" applyNumberFormat="1" applyFont="1" applyFill="1" applyBorder="1" applyAlignment="1">
      <alignment horizontal="center" vertical="center" wrapText="1"/>
    </xf>
    <xf numFmtId="3" fontId="10" fillId="50" borderId="61" xfId="0" applyNumberFormat="1" applyFont="1" applyFill="1" applyBorder="1" applyAlignment="1">
      <alignment horizontal="center" vertical="center" wrapText="1"/>
    </xf>
    <xf numFmtId="3" fontId="12" fillId="50" borderId="46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 wrapText="1"/>
    </xf>
    <xf numFmtId="3" fontId="13" fillId="0" borderId="61" xfId="0" applyNumberFormat="1" applyFont="1" applyBorder="1" applyAlignment="1">
      <alignment horizontal="center" vertical="center" wrapText="1"/>
    </xf>
    <xf numFmtId="3" fontId="0" fillId="0" borderId="61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3" fontId="10" fillId="75" borderId="38" xfId="0" applyNumberFormat="1" applyFont="1" applyFill="1" applyBorder="1" applyAlignment="1">
      <alignment horizontal="center" vertical="center" wrapText="1"/>
    </xf>
    <xf numFmtId="3" fontId="10" fillId="64" borderId="12" xfId="0" applyNumberFormat="1" applyFont="1" applyFill="1" applyBorder="1" applyAlignment="1">
      <alignment horizontal="center" vertical="center" wrapText="1"/>
    </xf>
    <xf numFmtId="3" fontId="10" fillId="72" borderId="12" xfId="0" applyNumberFormat="1" applyFont="1" applyFill="1" applyBorder="1" applyAlignment="1">
      <alignment horizontal="center" vertical="center" wrapText="1"/>
    </xf>
    <xf numFmtId="3" fontId="10" fillId="64" borderId="19" xfId="0" applyNumberFormat="1" applyFont="1" applyFill="1" applyBorder="1" applyAlignment="1">
      <alignment horizontal="center" vertical="center" wrapText="1"/>
    </xf>
    <xf numFmtId="3" fontId="1" fillId="40" borderId="51" xfId="0" applyNumberFormat="1" applyFont="1" applyFill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 wrapText="1"/>
    </xf>
    <xf numFmtId="3" fontId="0" fillId="0" borderId="6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72" borderId="51" xfId="0" applyFont="1" applyFill="1" applyBorder="1" applyAlignment="1">
      <alignment horizontal="center" vertical="center"/>
    </xf>
    <xf numFmtId="0" fontId="10" fillId="72" borderId="56" xfId="0" applyFont="1" applyFill="1" applyBorder="1" applyAlignment="1">
      <alignment horizontal="center" vertical="center"/>
    </xf>
    <xf numFmtId="1" fontId="10" fillId="72" borderId="56" xfId="0" applyNumberFormat="1" applyFont="1" applyFill="1" applyBorder="1" applyAlignment="1">
      <alignment horizontal="center" vertical="center" wrapText="1"/>
    </xf>
    <xf numFmtId="0" fontId="10" fillId="72" borderId="56" xfId="0" applyFont="1" applyFill="1" applyBorder="1" applyAlignment="1">
      <alignment horizontal="center" vertical="center" wrapText="1"/>
    </xf>
    <xf numFmtId="0" fontId="10" fillId="72" borderId="52" xfId="0" applyFont="1" applyFill="1" applyBorder="1" applyAlignment="1">
      <alignment horizontal="center" vertical="center" wrapText="1"/>
    </xf>
    <xf numFmtId="0" fontId="10" fillId="81" borderId="10" xfId="0" applyFont="1" applyFill="1" applyBorder="1" applyAlignment="1">
      <alignment horizontal="center" vertical="center"/>
    </xf>
    <xf numFmtId="0" fontId="0" fillId="85" borderId="62" xfId="0" applyFont="1" applyFill="1" applyBorder="1" applyAlignment="1">
      <alignment horizontal="center" vertical="center"/>
    </xf>
    <xf numFmtId="1" fontId="0" fillId="85" borderId="21" xfId="0" applyNumberFormat="1" applyFill="1" applyBorder="1" applyAlignment="1">
      <alignment horizontal="center" vertical="center"/>
    </xf>
    <xf numFmtId="0" fontId="10" fillId="85" borderId="18" xfId="0" applyFont="1" applyFill="1" applyBorder="1" applyAlignment="1">
      <alignment horizontal="center" vertical="center"/>
    </xf>
    <xf numFmtId="0" fontId="0" fillId="85" borderId="27" xfId="0" applyFill="1" applyBorder="1" applyAlignment="1">
      <alignment horizontal="center" vertical="center"/>
    </xf>
    <xf numFmtId="0" fontId="0" fillId="13" borderId="36" xfId="0" applyFont="1" applyFill="1" applyBorder="1" applyAlignment="1">
      <alignment horizontal="center" vertical="center"/>
    </xf>
    <xf numFmtId="3" fontId="15" fillId="13" borderId="45" xfId="0" applyNumberFormat="1" applyFont="1" applyFill="1" applyBorder="1" applyAlignment="1">
      <alignment horizontal="left" vertical="center"/>
    </xf>
    <xf numFmtId="1" fontId="0" fillId="13" borderId="11" xfId="0" applyNumberForma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3" fontId="15" fillId="13" borderId="45" xfId="46" applyNumberFormat="1" applyFill="1" applyBorder="1" applyAlignment="1">
      <alignment horizontal="left" vertical="center"/>
      <protection/>
    </xf>
    <xf numFmtId="3" fontId="15" fillId="86" borderId="44" xfId="0" applyNumberFormat="1" applyFont="1" applyFill="1" applyBorder="1" applyAlignment="1">
      <alignment horizontal="left" vertical="center"/>
    </xf>
    <xf numFmtId="0" fontId="0" fillId="86" borderId="38" xfId="0" applyFill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13" borderId="19" xfId="0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7" fillId="81" borderId="12" xfId="0" applyFont="1" applyFill="1" applyBorder="1" applyAlignment="1">
      <alignment horizontal="center" vertical="center"/>
    </xf>
    <xf numFmtId="0" fontId="1" fillId="81" borderId="36" xfId="0" applyFont="1" applyFill="1" applyBorder="1" applyAlignment="1">
      <alignment horizontal="center" vertical="center"/>
    </xf>
    <xf numFmtId="3" fontId="25" fillId="81" borderId="45" xfId="0" applyNumberFormat="1" applyFont="1" applyFill="1" applyBorder="1" applyAlignment="1">
      <alignment horizontal="left" vertical="center"/>
    </xf>
    <xf numFmtId="1" fontId="1" fillId="81" borderId="11" xfId="0" applyNumberFormat="1" applyFont="1" applyFill="1" applyBorder="1" applyAlignment="1">
      <alignment horizontal="center" vertical="center"/>
    </xf>
    <xf numFmtId="0" fontId="1" fillId="81" borderId="24" xfId="0" applyFont="1" applyFill="1" applyBorder="1" applyAlignment="1">
      <alignment horizontal="center" vertical="center"/>
    </xf>
    <xf numFmtId="3" fontId="0" fillId="0" borderId="37" xfId="0" applyNumberFormat="1" applyFont="1" applyBorder="1" applyAlignment="1">
      <alignment horizontal="left" vertical="center"/>
    </xf>
    <xf numFmtId="3" fontId="0" fillId="0" borderId="62" xfId="0" applyNumberFormat="1" applyFont="1" applyBorder="1" applyAlignment="1">
      <alignment horizontal="left" vertical="center"/>
    </xf>
    <xf numFmtId="0" fontId="0" fillId="5" borderId="12" xfId="0" applyFont="1" applyFill="1" applyBorder="1" applyAlignment="1">
      <alignment horizontal="center" vertical="center" wrapText="1"/>
    </xf>
    <xf numFmtId="3" fontId="15" fillId="81" borderId="13" xfId="0" applyNumberFormat="1" applyFont="1" applyFill="1" applyBorder="1" applyAlignment="1">
      <alignment horizontal="left" vertical="center"/>
    </xf>
    <xf numFmtId="0" fontId="2" fillId="87" borderId="10" xfId="0" applyFont="1" applyFill="1" applyBorder="1" applyAlignment="1">
      <alignment horizontal="center" vertical="center" wrapText="1"/>
    </xf>
    <xf numFmtId="3" fontId="0" fillId="5" borderId="13" xfId="0" applyNumberFormat="1" applyFont="1" applyFill="1" applyBorder="1" applyAlignment="1">
      <alignment horizontal="left" vertical="center"/>
    </xf>
    <xf numFmtId="3" fontId="23" fillId="64" borderId="12" xfId="0" applyNumberFormat="1" applyFont="1" applyFill="1" applyBorder="1" applyAlignment="1">
      <alignment horizontal="center" vertical="center" wrapText="1"/>
    </xf>
    <xf numFmtId="0" fontId="78" fillId="33" borderId="41" xfId="0" applyFont="1" applyFill="1" applyBorder="1" applyAlignment="1">
      <alignment horizontal="center" vertical="center" wrapText="1"/>
    </xf>
    <xf numFmtId="49" fontId="79" fillId="33" borderId="54" xfId="0" applyNumberFormat="1" applyFont="1" applyFill="1" applyBorder="1" applyAlignment="1">
      <alignment horizontal="center" vertical="center" wrapText="1"/>
    </xf>
    <xf numFmtId="3" fontId="15" fillId="81" borderId="36" xfId="0" applyNumberFormat="1" applyFont="1" applyFill="1" applyBorder="1" applyAlignment="1">
      <alignment horizontal="left" vertical="center"/>
    </xf>
    <xf numFmtId="3" fontId="0" fillId="5" borderId="36" xfId="0" applyNumberFormat="1" applyFont="1" applyFill="1" applyBorder="1" applyAlignment="1">
      <alignment horizontal="left" vertical="center"/>
    </xf>
    <xf numFmtId="3" fontId="23" fillId="64" borderId="19" xfId="0" applyNumberFormat="1" applyFont="1" applyFill="1" applyBorder="1" applyAlignment="1">
      <alignment horizontal="center" vertical="center" wrapText="1"/>
    </xf>
    <xf numFmtId="3" fontId="10" fillId="70" borderId="12" xfId="0" applyNumberFormat="1" applyFont="1" applyFill="1" applyBorder="1" applyAlignment="1">
      <alignment horizontal="center" vertical="center" wrapText="1"/>
    </xf>
    <xf numFmtId="3" fontId="10" fillId="69" borderId="12" xfId="0" applyNumberFormat="1" applyFont="1" applyFill="1" applyBorder="1" applyAlignment="1">
      <alignment horizontal="center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0" fontId="2" fillId="87" borderId="12" xfId="0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0" fillId="0" borderId="71" xfId="0" applyNumberFormat="1" applyFont="1" applyBorder="1" applyAlignment="1">
      <alignment horizontal="center" vertical="center" wrapText="1"/>
    </xf>
    <xf numFmtId="49" fontId="0" fillId="0" borderId="73" xfId="0" applyNumberFormat="1" applyFont="1" applyBorder="1" applyAlignment="1">
      <alignment horizontal="center" vertical="center" wrapText="1"/>
    </xf>
    <xf numFmtId="49" fontId="0" fillId="0" borderId="75" xfId="0" applyNumberFormat="1" applyFont="1" applyBorder="1" applyAlignment="1">
      <alignment horizontal="center" vertical="center" wrapText="1"/>
    </xf>
    <xf numFmtId="0" fontId="2" fillId="72" borderId="0" xfId="0" applyFont="1" applyFill="1" applyAlignment="1">
      <alignment horizontal="center" vertical="center" wrapText="1"/>
    </xf>
    <xf numFmtId="0" fontId="2" fillId="70" borderId="0" xfId="0" applyFont="1" applyFill="1" applyAlignment="1">
      <alignment horizontal="center" vertical="center" wrapText="1"/>
    </xf>
    <xf numFmtId="0" fontId="79" fillId="69" borderId="0" xfId="0" applyFont="1" applyFill="1" applyAlignment="1">
      <alignment horizontal="center" vertical="center" wrapText="1"/>
    </xf>
    <xf numFmtId="0" fontId="2" fillId="88" borderId="10" xfId="0" applyFont="1" applyFill="1" applyBorder="1" applyAlignment="1">
      <alignment horizontal="center" vertical="center" wrapText="1"/>
    </xf>
    <xf numFmtId="0" fontId="2" fillId="88" borderId="12" xfId="0" applyFont="1" applyFill="1" applyBorder="1" applyAlignment="1">
      <alignment horizontal="center" vertical="center" wrapText="1"/>
    </xf>
    <xf numFmtId="0" fontId="2" fillId="88" borderId="20" xfId="0" applyFont="1" applyFill="1" applyBorder="1" applyAlignment="1">
      <alignment horizontal="center" vertical="center" wrapText="1"/>
    </xf>
    <xf numFmtId="3" fontId="2" fillId="64" borderId="12" xfId="0" applyNumberFormat="1" applyFont="1" applyFill="1" applyBorder="1" applyAlignment="1">
      <alignment horizontal="center" vertical="center" wrapText="1"/>
    </xf>
    <xf numFmtId="3" fontId="2" fillId="87" borderId="12" xfId="0" applyNumberFormat="1" applyFont="1" applyFill="1" applyBorder="1" applyAlignment="1">
      <alignment horizontal="center" vertical="center" wrapText="1"/>
    </xf>
    <xf numFmtId="3" fontId="2" fillId="64" borderId="19" xfId="0" applyNumberFormat="1" applyFont="1" applyFill="1" applyBorder="1" applyAlignment="1">
      <alignment horizontal="center" vertical="center" wrapText="1"/>
    </xf>
    <xf numFmtId="3" fontId="2" fillId="64" borderId="11" xfId="0" applyNumberFormat="1" applyFont="1" applyFill="1" applyBorder="1" applyAlignment="1">
      <alignment horizontal="center" vertical="center" wrapText="1"/>
    </xf>
    <xf numFmtId="3" fontId="2" fillId="87" borderId="10" xfId="0" applyNumberFormat="1" applyFont="1" applyFill="1" applyBorder="1" applyAlignment="1">
      <alignment horizontal="center" vertical="center" wrapText="1"/>
    </xf>
    <xf numFmtId="3" fontId="2" fillId="87" borderId="11" xfId="0" applyNumberFormat="1" applyFont="1" applyFill="1" applyBorder="1" applyAlignment="1">
      <alignment horizontal="center" vertical="center" wrapText="1"/>
    </xf>
    <xf numFmtId="3" fontId="2" fillId="64" borderId="20" xfId="0" applyNumberFormat="1" applyFont="1" applyFill="1" applyBorder="1" applyAlignment="1">
      <alignment horizontal="center" vertical="center" wrapText="1"/>
    </xf>
    <xf numFmtId="0" fontId="2" fillId="64" borderId="17" xfId="0" applyFont="1" applyFill="1" applyBorder="1" applyAlignment="1">
      <alignment horizontal="center" vertical="center" wrapText="1"/>
    </xf>
    <xf numFmtId="0" fontId="2" fillId="64" borderId="22" xfId="0" applyFont="1" applyFill="1" applyBorder="1" applyAlignment="1">
      <alignment horizontal="center" vertical="center" wrapText="1"/>
    </xf>
    <xf numFmtId="0" fontId="2" fillId="64" borderId="19" xfId="0" applyFont="1" applyFill="1" applyBorder="1" applyAlignment="1">
      <alignment horizontal="center" vertical="center" wrapText="1"/>
    </xf>
    <xf numFmtId="3" fontId="3" fillId="64" borderId="12" xfId="0" applyNumberFormat="1" applyFont="1" applyFill="1" applyBorder="1" applyAlignment="1">
      <alignment horizontal="left" vertical="center"/>
    </xf>
    <xf numFmtId="0" fontId="2" fillId="87" borderId="17" xfId="0" applyFont="1" applyFill="1" applyBorder="1" applyAlignment="1">
      <alignment horizontal="center" vertical="center" wrapText="1"/>
    </xf>
    <xf numFmtId="0" fontId="2" fillId="87" borderId="18" xfId="0" applyFont="1" applyFill="1" applyBorder="1" applyAlignment="1">
      <alignment horizontal="center" vertical="center" wrapText="1"/>
    </xf>
    <xf numFmtId="0" fontId="2" fillId="64" borderId="21" xfId="0" applyFont="1" applyFill="1" applyBorder="1" applyAlignment="1">
      <alignment horizontal="center" vertical="center" wrapText="1"/>
    </xf>
    <xf numFmtId="0" fontId="2" fillId="64" borderId="40" xfId="0" applyFont="1" applyFill="1" applyBorder="1" applyAlignment="1">
      <alignment horizontal="center" vertical="center" wrapText="1"/>
    </xf>
    <xf numFmtId="0" fontId="2" fillId="64" borderId="41" xfId="0" applyFont="1" applyFill="1" applyBorder="1" applyAlignment="1">
      <alignment horizontal="center" vertical="center" wrapText="1"/>
    </xf>
    <xf numFmtId="0" fontId="2" fillId="87" borderId="40" xfId="0" applyFont="1" applyFill="1" applyBorder="1" applyAlignment="1">
      <alignment horizontal="center" vertical="center" wrapText="1"/>
    </xf>
    <xf numFmtId="0" fontId="2" fillId="64" borderId="22" xfId="0" applyFont="1" applyFill="1" applyBorder="1" applyAlignment="1">
      <alignment horizontal="center" vertical="center" wrapText="1"/>
    </xf>
    <xf numFmtId="0" fontId="2" fillId="64" borderId="66" xfId="0" applyFont="1" applyFill="1" applyBorder="1" applyAlignment="1">
      <alignment horizontal="center" vertical="center" wrapText="1"/>
    </xf>
    <xf numFmtId="0" fontId="0" fillId="85" borderId="38" xfId="0" applyFont="1" applyFill="1" applyBorder="1" applyAlignment="1">
      <alignment horizontal="center" vertical="center" wrapText="1"/>
    </xf>
    <xf numFmtId="3" fontId="15" fillId="85" borderId="48" xfId="0" applyNumberFormat="1" applyFont="1" applyFill="1" applyBorder="1" applyAlignment="1">
      <alignment horizontal="left" vertical="center"/>
    </xf>
    <xf numFmtId="3" fontId="2" fillId="85" borderId="38" xfId="0" applyNumberFormat="1" applyFont="1" applyFill="1" applyBorder="1" applyAlignment="1">
      <alignment horizontal="center" vertical="center" wrapText="1"/>
    </xf>
    <xf numFmtId="3" fontId="2" fillId="85" borderId="39" xfId="0" applyNumberFormat="1" applyFont="1" applyFill="1" applyBorder="1" applyAlignment="1">
      <alignment horizontal="center" vertical="center" wrapText="1"/>
    </xf>
    <xf numFmtId="0" fontId="2" fillId="85" borderId="38" xfId="0" applyFont="1" applyFill="1" applyBorder="1" applyAlignment="1">
      <alignment horizontal="center" vertical="center" wrapText="1"/>
    </xf>
    <xf numFmtId="0" fontId="2" fillId="85" borderId="38" xfId="0" applyFont="1" applyFill="1" applyBorder="1" applyAlignment="1">
      <alignment horizontal="center" vertical="center" wrapText="1"/>
    </xf>
    <xf numFmtId="0" fontId="2" fillId="85" borderId="39" xfId="0" applyFont="1" applyFill="1" applyBorder="1" applyAlignment="1">
      <alignment horizontal="center" vertical="center" wrapText="1"/>
    </xf>
    <xf numFmtId="168" fontId="2" fillId="85" borderId="39" xfId="0" applyNumberFormat="1" applyFont="1" applyFill="1" applyBorder="1" applyAlignment="1">
      <alignment horizontal="center" vertical="center" wrapText="1"/>
    </xf>
    <xf numFmtId="0" fontId="2" fillId="85" borderId="58" xfId="0" applyFont="1" applyFill="1" applyBorder="1" applyAlignment="1">
      <alignment horizontal="center" vertical="center" wrapText="1"/>
    </xf>
    <xf numFmtId="3" fontId="10" fillId="85" borderId="38" xfId="0" applyNumberFormat="1" applyFont="1" applyFill="1" applyBorder="1" applyAlignment="1">
      <alignment horizontal="center" vertical="center" wrapText="1"/>
    </xf>
    <xf numFmtId="3" fontId="23" fillId="85" borderId="38" xfId="0" applyNumberFormat="1" applyFont="1" applyFill="1" applyBorder="1" applyAlignment="1">
      <alignment horizontal="center" vertical="center" wrapText="1"/>
    </xf>
    <xf numFmtId="1" fontId="2" fillId="85" borderId="38" xfId="0" applyNumberFormat="1" applyFont="1" applyFill="1" applyBorder="1" applyAlignment="1">
      <alignment horizontal="center" vertical="center" wrapText="1"/>
    </xf>
    <xf numFmtId="1" fontId="2" fillId="85" borderId="50" xfId="0" applyNumberFormat="1" applyFont="1" applyFill="1" applyBorder="1" applyAlignment="1">
      <alignment horizontal="center" vertical="center" wrapText="1"/>
    </xf>
    <xf numFmtId="3" fontId="15" fillId="85" borderId="65" xfId="0" applyNumberFormat="1" applyFont="1" applyFill="1" applyBorder="1" applyAlignment="1">
      <alignment horizontal="left" vertical="center"/>
    </xf>
    <xf numFmtId="49" fontId="2" fillId="85" borderId="44" xfId="0" applyNumberFormat="1" applyFont="1" applyFill="1" applyBorder="1" applyAlignment="1">
      <alignment horizontal="center" vertical="center" wrapText="1"/>
    </xf>
    <xf numFmtId="3" fontId="7" fillId="89" borderId="39" xfId="0" applyNumberFormat="1" applyFont="1" applyFill="1" applyBorder="1" applyAlignment="1">
      <alignment horizontal="center" vertical="center" wrapText="1"/>
    </xf>
    <xf numFmtId="1" fontId="8" fillId="89" borderId="50" xfId="0" applyNumberFormat="1" applyFont="1" applyFill="1" applyBorder="1" applyAlignment="1">
      <alignment horizontal="center" vertical="center" wrapText="1"/>
    </xf>
    <xf numFmtId="0" fontId="8" fillId="89" borderId="50" xfId="0" applyFont="1" applyFill="1" applyBorder="1" applyAlignment="1">
      <alignment horizontal="center" vertical="center" wrapText="1"/>
    </xf>
    <xf numFmtId="3" fontId="10" fillId="89" borderId="44" xfId="0" applyNumberFormat="1" applyFont="1" applyFill="1" applyBorder="1" applyAlignment="1">
      <alignment horizontal="center" vertical="center" wrapText="1"/>
    </xf>
    <xf numFmtId="0" fontId="2" fillId="85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49" fontId="0" fillId="64" borderId="45" xfId="0" applyNumberFormat="1" applyFont="1" applyFill="1" applyBorder="1" applyAlignment="1">
      <alignment horizontal="center" vertical="center" wrapText="1"/>
    </xf>
    <xf numFmtId="49" fontId="0" fillId="69" borderId="45" xfId="0" applyNumberFormat="1" applyFont="1" applyFill="1" applyBorder="1" applyAlignment="1">
      <alignment horizontal="center" vertical="center" wrapText="1"/>
    </xf>
    <xf numFmtId="49" fontId="0" fillId="70" borderId="45" xfId="0" applyNumberFormat="1" applyFont="1" applyFill="1" applyBorder="1" applyAlignment="1">
      <alignment horizontal="center" vertical="center" wrapText="1"/>
    </xf>
    <xf numFmtId="49" fontId="0" fillId="72" borderId="45" xfId="0" applyNumberFormat="1" applyFont="1" applyFill="1" applyBorder="1" applyAlignment="1">
      <alignment horizontal="center" vertical="center" wrapText="1"/>
    </xf>
    <xf numFmtId="49" fontId="0" fillId="64" borderId="61" xfId="0" applyNumberFormat="1" applyFont="1" applyFill="1" applyBorder="1" applyAlignment="1">
      <alignment horizontal="center" vertical="center" wrapText="1"/>
    </xf>
    <xf numFmtId="0" fontId="0" fillId="86" borderId="44" xfId="0" applyFill="1" applyBorder="1" applyAlignment="1">
      <alignment horizontal="center" vertical="center"/>
    </xf>
    <xf numFmtId="0" fontId="77" fillId="81" borderId="45" xfId="0" applyFont="1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36" xfId="0" applyNumberFormat="1" applyFont="1" applyBorder="1" applyAlignment="1">
      <alignment horizontal="left" vertical="top" wrapText="1"/>
    </xf>
    <xf numFmtId="3" fontId="3" fillId="0" borderId="45" xfId="0" applyNumberFormat="1" applyFont="1" applyBorder="1" applyAlignment="1">
      <alignment horizontal="left" vertical="center" wrapText="1"/>
    </xf>
    <xf numFmtId="0" fontId="0" fillId="11" borderId="61" xfId="0" applyFill="1" applyBorder="1" applyAlignment="1">
      <alignment horizontal="center" vertical="center"/>
    </xf>
    <xf numFmtId="0" fontId="0" fillId="11" borderId="36" xfId="0" applyFont="1" applyFill="1" applyBorder="1" applyAlignment="1">
      <alignment horizontal="center" vertical="center"/>
    </xf>
    <xf numFmtId="3" fontId="15" fillId="11" borderId="45" xfId="0" applyNumberFormat="1" applyFont="1" applyFill="1" applyBorder="1" applyAlignment="1">
      <alignment horizontal="left" vertical="center"/>
    </xf>
    <xf numFmtId="1" fontId="0" fillId="11" borderId="11" xfId="0" applyNumberForma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2" fillId="85" borderId="10" xfId="0" applyFont="1" applyFill="1" applyBorder="1" applyAlignment="1">
      <alignment horizontal="center" vertical="center" wrapText="1"/>
    </xf>
    <xf numFmtId="0" fontId="5" fillId="70" borderId="12" xfId="0" applyFont="1" applyFill="1" applyBorder="1" applyAlignment="1">
      <alignment horizontal="center" vertical="center" wrapText="1"/>
    </xf>
    <xf numFmtId="0" fontId="0" fillId="64" borderId="12" xfId="0" applyFont="1" applyFill="1" applyBorder="1" applyAlignment="1">
      <alignment horizontal="center" vertical="center" wrapText="1"/>
    </xf>
    <xf numFmtId="0" fontId="79" fillId="64" borderId="0" xfId="0" applyFont="1" applyFill="1" applyAlignment="1">
      <alignment horizontal="center" vertical="center" wrapText="1"/>
    </xf>
    <xf numFmtId="3" fontId="2" fillId="64" borderId="0" xfId="0" applyNumberFormat="1" applyFont="1" applyFill="1" applyAlignment="1">
      <alignment horizontal="center" vertical="center" wrapText="1"/>
    </xf>
    <xf numFmtId="0" fontId="0" fillId="64" borderId="0" xfId="0" applyFont="1" applyFill="1" applyAlignment="1">
      <alignment horizontal="center" vertical="center" wrapText="1"/>
    </xf>
    <xf numFmtId="0" fontId="0" fillId="64" borderId="0" xfId="0" applyFont="1" applyFill="1" applyAlignment="1">
      <alignment horizontal="center" vertical="center" wrapText="1"/>
    </xf>
    <xf numFmtId="1" fontId="0" fillId="64" borderId="0" xfId="0" applyNumberFormat="1" applyFont="1" applyFill="1" applyAlignment="1">
      <alignment horizontal="center" vertical="center" wrapText="1"/>
    </xf>
    <xf numFmtId="3" fontId="23" fillId="64" borderId="11" xfId="0" applyNumberFormat="1" applyFont="1" applyFill="1" applyBorder="1" applyAlignment="1">
      <alignment horizontal="center" vertical="center" wrapText="1"/>
    </xf>
    <xf numFmtId="3" fontId="10" fillId="64" borderId="11" xfId="0" applyNumberFormat="1" applyFont="1" applyFill="1" applyBorder="1" applyAlignment="1">
      <alignment horizontal="center" vertical="center" wrapText="1"/>
    </xf>
    <xf numFmtId="3" fontId="23" fillId="64" borderId="32" xfId="0" applyNumberFormat="1" applyFont="1" applyFill="1" applyBorder="1" applyAlignment="1">
      <alignment horizontal="center" vertical="center" wrapText="1"/>
    </xf>
    <xf numFmtId="49" fontId="5" fillId="33" borderId="54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0" fontId="2" fillId="64" borderId="32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 vertical="top" wrapText="1"/>
    </xf>
    <xf numFmtId="3" fontId="0" fillId="64" borderId="13" xfId="0" applyNumberFormat="1" applyFont="1" applyFill="1" applyBorder="1" applyAlignment="1">
      <alignment horizontal="left" vertical="center"/>
    </xf>
    <xf numFmtId="0" fontId="2" fillId="40" borderId="20" xfId="0" applyFont="1" applyFill="1" applyBorder="1" applyAlignment="1">
      <alignment horizontal="center" vertical="center" wrapText="1"/>
    </xf>
    <xf numFmtId="0" fontId="2" fillId="85" borderId="31" xfId="0" applyFont="1" applyFill="1" applyBorder="1" applyAlignment="1">
      <alignment horizontal="center" vertical="center" wrapText="1"/>
    </xf>
    <xf numFmtId="3" fontId="10" fillId="66" borderId="61" xfId="0" applyNumberFormat="1" applyFont="1" applyFill="1" applyBorder="1" applyAlignment="1">
      <alignment horizontal="center" vertical="center" wrapText="1"/>
    </xf>
    <xf numFmtId="3" fontId="10" fillId="85" borderId="31" xfId="0" applyNumberFormat="1" applyFont="1" applyFill="1" applyBorder="1" applyAlignment="1">
      <alignment horizontal="center" vertical="center" wrapText="1"/>
    </xf>
    <xf numFmtId="3" fontId="0" fillId="64" borderId="36" xfId="0" applyNumberFormat="1" applyFont="1" applyFill="1" applyBorder="1" applyAlignment="1">
      <alignment horizontal="left" vertical="center"/>
    </xf>
    <xf numFmtId="49" fontId="0" fillId="65" borderId="45" xfId="0" applyNumberFormat="1" applyFont="1" applyFill="1" applyBorder="1" applyAlignment="1">
      <alignment horizontal="center" vertical="center" wrapText="1"/>
    </xf>
    <xf numFmtId="49" fontId="1" fillId="64" borderId="45" xfId="0" applyNumberFormat="1" applyFont="1" applyFill="1" applyBorder="1" applyAlignment="1">
      <alignment horizontal="center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0" fontId="0" fillId="90" borderId="45" xfId="0" applyFill="1" applyBorder="1" applyAlignment="1">
      <alignment horizontal="center" vertical="center"/>
    </xf>
    <xf numFmtId="0" fontId="23" fillId="64" borderId="0" xfId="0" applyFont="1" applyFill="1" applyAlignment="1">
      <alignment vertical="center"/>
    </xf>
    <xf numFmtId="0" fontId="0" fillId="64" borderId="0" xfId="0" applyFont="1" applyFill="1" applyAlignment="1">
      <alignment vertical="center"/>
    </xf>
    <xf numFmtId="0" fontId="0" fillId="64" borderId="0" xfId="0" applyFill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3" fontId="23" fillId="90" borderId="11" xfId="0" applyNumberFormat="1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/>
    </xf>
    <xf numFmtId="3" fontId="23" fillId="9" borderId="11" xfId="0" applyNumberFormat="1" applyFont="1" applyFill="1" applyBorder="1" applyAlignment="1">
      <alignment horizontal="center" vertical="center" wrapText="1"/>
    </xf>
    <xf numFmtId="3" fontId="10" fillId="81" borderId="11" xfId="0" applyNumberFormat="1" applyFont="1" applyFill="1" applyBorder="1" applyAlignment="1">
      <alignment horizontal="center" vertical="center" wrapText="1"/>
    </xf>
    <xf numFmtId="3" fontId="23" fillId="85" borderId="31" xfId="0" applyNumberFormat="1" applyFont="1" applyFill="1" applyBorder="1" applyAlignment="1">
      <alignment horizontal="center" vertical="center" wrapText="1"/>
    </xf>
    <xf numFmtId="3" fontId="23" fillId="85" borderId="64" xfId="0" applyNumberFormat="1" applyFont="1" applyFill="1" applyBorder="1" applyAlignment="1">
      <alignment horizontal="center" vertical="center" wrapText="1"/>
    </xf>
    <xf numFmtId="3" fontId="10" fillId="81" borderId="59" xfId="0" applyNumberFormat="1" applyFont="1" applyFill="1" applyBorder="1" applyAlignment="1">
      <alignment horizontal="center" vertical="center" wrapText="1"/>
    </xf>
    <xf numFmtId="3" fontId="10" fillId="64" borderId="59" xfId="0" applyNumberFormat="1" applyFont="1" applyFill="1" applyBorder="1" applyAlignment="1">
      <alignment horizontal="center" vertical="center" wrapText="1"/>
    </xf>
    <xf numFmtId="3" fontId="23" fillId="64" borderId="59" xfId="0" applyNumberFormat="1" applyFont="1" applyFill="1" applyBorder="1" applyAlignment="1">
      <alignment horizontal="center" vertical="center" wrapText="1"/>
    </xf>
    <xf numFmtId="3" fontId="23" fillId="90" borderId="59" xfId="0" applyNumberFormat="1" applyFont="1" applyFill="1" applyBorder="1" applyAlignment="1">
      <alignment horizontal="center" vertical="center" wrapText="1"/>
    </xf>
    <xf numFmtId="3" fontId="23" fillId="9" borderId="59" xfId="0" applyNumberFormat="1" applyFont="1" applyFill="1" applyBorder="1" applyAlignment="1">
      <alignment horizontal="center" vertical="center" wrapText="1"/>
    </xf>
    <xf numFmtId="3" fontId="23" fillId="64" borderId="67" xfId="0" applyNumberFormat="1" applyFont="1" applyFill="1" applyBorder="1" applyAlignment="1">
      <alignment horizontal="center" vertical="center" wrapText="1"/>
    </xf>
    <xf numFmtId="3" fontId="3" fillId="64" borderId="11" xfId="0" applyNumberFormat="1" applyFont="1" applyFill="1" applyBorder="1" applyAlignment="1">
      <alignment horizontal="left" vertical="center"/>
    </xf>
    <xf numFmtId="0" fontId="0" fillId="0" borderId="62" xfId="0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1" fontId="23" fillId="85" borderId="39" xfId="0" applyNumberFormat="1" applyFont="1" applyFill="1" applyBorder="1" applyAlignment="1">
      <alignment horizontal="center" vertical="center"/>
    </xf>
    <xf numFmtId="1" fontId="10" fillId="81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3" fillId="64" borderId="10" xfId="0" applyNumberFormat="1" applyFont="1" applyFill="1" applyBorder="1" applyAlignment="1">
      <alignment horizontal="center" vertical="center"/>
    </xf>
    <xf numFmtId="1" fontId="23" fillId="90" borderId="10" xfId="0" applyNumberFormat="1" applyFont="1" applyFill="1" applyBorder="1" applyAlignment="1">
      <alignment horizontal="center" vertical="center"/>
    </xf>
    <xf numFmtId="1" fontId="23" fillId="9" borderId="10" xfId="0" applyNumberFormat="1" applyFont="1" applyFill="1" applyBorder="1" applyAlignment="1">
      <alignment horizontal="center" vertical="center"/>
    </xf>
    <xf numFmtId="1" fontId="23" fillId="64" borderId="20" xfId="0" applyNumberFormat="1" applyFont="1" applyFill="1" applyBorder="1" applyAlignment="1">
      <alignment horizontal="center" vertical="center"/>
    </xf>
    <xf numFmtId="0" fontId="23" fillId="85" borderId="65" xfId="0" applyFont="1" applyFill="1" applyBorder="1" applyAlignment="1">
      <alignment horizontal="center" vertical="center"/>
    </xf>
    <xf numFmtId="3" fontId="27" fillId="85" borderId="39" xfId="0" applyNumberFormat="1" applyFont="1" applyFill="1" applyBorder="1" applyAlignment="1">
      <alignment horizontal="left" vertical="center"/>
    </xf>
    <xf numFmtId="0" fontId="10" fillId="81" borderId="36" xfId="0" applyFont="1" applyFill="1" applyBorder="1" applyAlignment="1">
      <alignment horizontal="center" vertical="center"/>
    </xf>
    <xf numFmtId="3" fontId="28" fillId="81" borderId="18" xfId="0" applyNumberFormat="1" applyFont="1" applyFill="1" applyBorder="1" applyAlignment="1">
      <alignment horizontal="left" vertical="center"/>
    </xf>
    <xf numFmtId="3" fontId="28" fillId="81" borderId="10" xfId="0" applyNumberFormat="1" applyFont="1" applyFill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left" vertical="center"/>
    </xf>
    <xf numFmtId="3" fontId="23" fillId="64" borderId="10" xfId="0" applyNumberFormat="1" applyFont="1" applyFill="1" applyBorder="1" applyAlignment="1">
      <alignment horizontal="left" vertical="center"/>
    </xf>
    <xf numFmtId="0" fontId="23" fillId="64" borderId="36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left" vertical="center"/>
    </xf>
    <xf numFmtId="3" fontId="27" fillId="64" borderId="10" xfId="0" applyNumberFormat="1" applyFont="1" applyFill="1" applyBorder="1" applyAlignment="1">
      <alignment horizontal="left" vertical="center"/>
    </xf>
    <xf numFmtId="0" fontId="23" fillId="90" borderId="36" xfId="0" applyFont="1" applyFill="1" applyBorder="1" applyAlignment="1">
      <alignment horizontal="center" vertical="center"/>
    </xf>
    <xf numFmtId="3" fontId="27" fillId="90" borderId="10" xfId="46" applyNumberFormat="1" applyFont="1" applyFill="1" applyBorder="1" applyAlignment="1">
      <alignment horizontal="left" vertical="center"/>
      <protection/>
    </xf>
    <xf numFmtId="3" fontId="27" fillId="90" borderId="10" xfId="0" applyNumberFormat="1" applyFont="1" applyFill="1" applyBorder="1" applyAlignment="1">
      <alignment horizontal="left" vertical="center"/>
    </xf>
    <xf numFmtId="3" fontId="27" fillId="40" borderId="10" xfId="0" applyNumberFormat="1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center" vertical="center"/>
    </xf>
    <xf numFmtId="3" fontId="27" fillId="9" borderId="10" xfId="0" applyNumberFormat="1" applyFont="1" applyFill="1" applyBorder="1" applyAlignment="1">
      <alignment horizontal="left" vertical="center"/>
    </xf>
    <xf numFmtId="0" fontId="23" fillId="64" borderId="63" xfId="0" applyFont="1" applyFill="1" applyBorder="1" applyAlignment="1">
      <alignment horizontal="center" vertical="center"/>
    </xf>
    <xf numFmtId="3" fontId="27" fillId="0" borderId="20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65" borderId="12" xfId="0" applyFont="1" applyFill="1" applyBorder="1" applyAlignment="1">
      <alignment horizontal="center" vertical="center" wrapText="1"/>
    </xf>
    <xf numFmtId="0" fontId="2" fillId="65" borderId="17" xfId="0" applyFont="1" applyFill="1" applyBorder="1" applyAlignment="1">
      <alignment horizontal="center" vertical="center" wrapText="1"/>
    </xf>
    <xf numFmtId="0" fontId="2" fillId="65" borderId="21" xfId="0" applyFont="1" applyFill="1" applyBorder="1" applyAlignment="1">
      <alignment horizontal="center" vertical="center" wrapText="1"/>
    </xf>
    <xf numFmtId="0" fontId="2" fillId="65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3" fontId="15" fillId="80" borderId="13" xfId="46" applyNumberFormat="1" applyFont="1" applyFill="1" applyBorder="1" applyAlignment="1">
      <alignment horizontal="left" vertical="center"/>
      <protection/>
    </xf>
    <xf numFmtId="3" fontId="15" fillId="80" borderId="36" xfId="46" applyNumberFormat="1" applyFont="1" applyFill="1" applyBorder="1" applyAlignment="1">
      <alignment horizontal="left" vertical="center"/>
      <protection/>
    </xf>
    <xf numFmtId="1" fontId="0" fillId="0" borderId="51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49" fontId="0" fillId="0" borderId="71" xfId="0" applyNumberFormat="1" applyFont="1" applyBorder="1" applyAlignment="1">
      <alignment horizontal="center" vertical="center" wrapText="1"/>
    </xf>
    <xf numFmtId="0" fontId="0" fillId="6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3" fontId="0" fillId="0" borderId="61" xfId="0" applyNumberFormat="1" applyFont="1" applyBorder="1" applyAlignment="1">
      <alignment horizontal="center" vertical="center" wrapText="1"/>
    </xf>
    <xf numFmtId="3" fontId="0" fillId="0" borderId="63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" fontId="0" fillId="6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3" fontId="27" fillId="64" borderId="20" xfId="0" applyNumberFormat="1" applyFont="1" applyFill="1" applyBorder="1" applyAlignment="1">
      <alignment horizontal="left" vertical="center"/>
    </xf>
    <xf numFmtId="0" fontId="0" fillId="91" borderId="61" xfId="0" applyFill="1" applyBorder="1" applyAlignment="1">
      <alignment horizontal="center" vertical="center"/>
    </xf>
    <xf numFmtId="0" fontId="23" fillId="91" borderId="36" xfId="0" applyFont="1" applyFill="1" applyBorder="1" applyAlignment="1">
      <alignment horizontal="center" vertical="center"/>
    </xf>
    <xf numFmtId="3" fontId="27" fillId="91" borderId="10" xfId="0" applyNumberFormat="1" applyFont="1" applyFill="1" applyBorder="1" applyAlignment="1">
      <alignment horizontal="left" vertical="center"/>
    </xf>
    <xf numFmtId="1" fontId="23" fillId="91" borderId="10" xfId="0" applyNumberFormat="1" applyFont="1" applyFill="1" applyBorder="1" applyAlignment="1">
      <alignment horizontal="center" vertical="center"/>
    </xf>
    <xf numFmtId="3" fontId="23" fillId="91" borderId="11" xfId="0" applyNumberFormat="1" applyFont="1" applyFill="1" applyBorder="1" applyAlignment="1">
      <alignment horizontal="center" vertical="center" wrapText="1"/>
    </xf>
    <xf numFmtId="3" fontId="23" fillId="91" borderId="59" xfId="0" applyNumberFormat="1" applyFont="1" applyFill="1" applyBorder="1" applyAlignment="1">
      <alignment horizontal="center" vertical="center" wrapText="1"/>
    </xf>
    <xf numFmtId="3" fontId="27" fillId="64" borderId="10" xfId="46" applyNumberFormat="1" applyFont="1" applyFill="1" applyBorder="1" applyAlignment="1">
      <alignment horizontal="left" vertical="center"/>
      <protection/>
    </xf>
    <xf numFmtId="0" fontId="23" fillId="13" borderId="36" xfId="0" applyFont="1" applyFill="1" applyBorder="1" applyAlignment="1">
      <alignment horizontal="center" vertical="center"/>
    </xf>
    <xf numFmtId="3" fontId="27" fillId="13" borderId="10" xfId="46" applyNumberFormat="1" applyFont="1" applyFill="1" applyBorder="1" applyAlignment="1">
      <alignment horizontal="left" vertical="center"/>
      <protection/>
    </xf>
    <xf numFmtId="1" fontId="23" fillId="13" borderId="10" xfId="0" applyNumberFormat="1" applyFont="1" applyFill="1" applyBorder="1" applyAlignment="1">
      <alignment horizontal="center" vertical="center"/>
    </xf>
    <xf numFmtId="3" fontId="23" fillId="13" borderId="11" xfId="0" applyNumberFormat="1" applyFont="1" applyFill="1" applyBorder="1" applyAlignment="1">
      <alignment horizontal="center" vertical="center" wrapText="1"/>
    </xf>
    <xf numFmtId="3" fontId="23" fillId="13" borderId="59" xfId="0" applyNumberFormat="1" applyFont="1" applyFill="1" applyBorder="1" applyAlignment="1">
      <alignment horizontal="center" vertical="center" wrapText="1"/>
    </xf>
    <xf numFmtId="3" fontId="27" fillId="13" borderId="10" xfId="0" applyNumberFormat="1" applyFont="1" applyFill="1" applyBorder="1" applyAlignment="1">
      <alignment horizontal="left" vertical="center"/>
    </xf>
    <xf numFmtId="3" fontId="27" fillId="0" borderId="10" xfId="0" applyNumberFormat="1" applyFont="1" applyBorder="1" applyAlignment="1">
      <alignment horizontal="left" vertical="center" wrapText="1"/>
    </xf>
    <xf numFmtId="3" fontId="15" fillId="0" borderId="48" xfId="0" applyNumberFormat="1" applyFont="1" applyBorder="1" applyAlignment="1">
      <alignment horizontal="left" vertical="center"/>
    </xf>
    <xf numFmtId="3" fontId="15" fillId="80" borderId="49" xfId="0" applyNumberFormat="1" applyFont="1" applyFill="1" applyBorder="1" applyAlignment="1">
      <alignment horizontal="left" vertical="center"/>
    </xf>
    <xf numFmtId="3" fontId="0" fillId="64" borderId="10" xfId="0" applyNumberFormat="1" applyFont="1" applyFill="1" applyBorder="1" applyAlignment="1">
      <alignment horizontal="left" vertical="center"/>
    </xf>
    <xf numFmtId="3" fontId="2" fillId="64" borderId="38" xfId="0" applyNumberFormat="1" applyFont="1" applyFill="1" applyBorder="1" applyAlignment="1">
      <alignment horizontal="center" vertical="center" wrapText="1"/>
    </xf>
    <xf numFmtId="3" fontId="2" fillId="85" borderId="12" xfId="0" applyNumberFormat="1" applyFont="1" applyFill="1" applyBorder="1" applyAlignment="1">
      <alignment horizontal="center" vertical="center" wrapText="1"/>
    </xf>
    <xf numFmtId="1" fontId="2" fillId="87" borderId="19" xfId="0" applyNumberFormat="1" applyFont="1" applyFill="1" applyBorder="1" applyAlignment="1">
      <alignment horizontal="center" vertical="center" wrapText="1"/>
    </xf>
    <xf numFmtId="3" fontId="7" fillId="50" borderId="39" xfId="0" applyNumberFormat="1" applyFont="1" applyFill="1" applyBorder="1" applyAlignment="1">
      <alignment horizontal="center" vertical="center" wrapText="1"/>
    </xf>
    <xf numFmtId="3" fontId="7" fillId="89" borderId="10" xfId="0" applyNumberFormat="1" applyFont="1" applyFill="1" applyBorder="1" applyAlignment="1">
      <alignment horizontal="center" vertical="center" wrapText="1"/>
    </xf>
    <xf numFmtId="0" fontId="7" fillId="50" borderId="20" xfId="0" applyFont="1" applyFill="1" applyBorder="1" applyAlignment="1">
      <alignment horizontal="center" vertical="center" wrapText="1"/>
    </xf>
    <xf numFmtId="3" fontId="2" fillId="64" borderId="39" xfId="0" applyNumberFormat="1" applyFont="1" applyFill="1" applyBorder="1" applyAlignment="1">
      <alignment horizontal="center" vertical="center" wrapText="1"/>
    </xf>
    <xf numFmtId="3" fontId="2" fillId="85" borderId="10" xfId="0" applyNumberFormat="1" applyFont="1" applyFill="1" applyBorder="1" applyAlignment="1">
      <alignment horizontal="center" vertical="center" wrapText="1"/>
    </xf>
    <xf numFmtId="3" fontId="2" fillId="87" borderId="20" xfId="0" applyNumberFormat="1" applyFont="1" applyFill="1" applyBorder="1" applyAlignment="1">
      <alignment horizontal="center" vertical="center" wrapText="1"/>
    </xf>
    <xf numFmtId="1" fontId="8" fillId="48" borderId="50" xfId="0" applyNumberFormat="1" applyFont="1" applyFill="1" applyBorder="1" applyAlignment="1">
      <alignment horizontal="center" vertical="center" wrapText="1"/>
    </xf>
    <xf numFmtId="1" fontId="8" fillId="89" borderId="24" xfId="0" applyNumberFormat="1" applyFont="1" applyFill="1" applyBorder="1" applyAlignment="1">
      <alignment horizontal="center" vertical="center" wrapText="1"/>
    </xf>
    <xf numFmtId="0" fontId="8" fillId="49" borderId="50" xfId="0" applyFont="1" applyFill="1" applyBorder="1" applyAlignment="1">
      <alignment horizontal="center" vertical="center" wrapText="1"/>
    </xf>
    <xf numFmtId="0" fontId="8" fillId="89" borderId="24" xfId="0" applyFont="1" applyFill="1" applyBorder="1" applyAlignment="1">
      <alignment horizontal="center" vertical="center" wrapText="1"/>
    </xf>
    <xf numFmtId="168" fontId="2" fillId="0" borderId="39" xfId="0" applyNumberFormat="1" applyFont="1" applyBorder="1" applyAlignment="1">
      <alignment horizontal="center" vertical="center" wrapText="1"/>
    </xf>
    <xf numFmtId="168" fontId="2" fillId="85" borderId="10" xfId="0" applyNumberFormat="1" applyFont="1" applyFill="1" applyBorder="1" applyAlignment="1">
      <alignment horizontal="center" vertical="center" wrapText="1"/>
    </xf>
    <xf numFmtId="1" fontId="8" fillId="51" borderId="50" xfId="0" applyNumberFormat="1" applyFont="1" applyFill="1" applyBorder="1" applyAlignment="1">
      <alignment horizontal="center" vertical="center" wrapText="1"/>
    </xf>
    <xf numFmtId="0" fontId="2" fillId="87" borderId="19" xfId="0" applyFont="1" applyFill="1" applyBorder="1" applyAlignment="1">
      <alignment horizontal="center" vertical="center" wrapText="1"/>
    </xf>
    <xf numFmtId="1" fontId="8" fillId="52" borderId="50" xfId="0" applyNumberFormat="1" applyFont="1" applyFill="1" applyBorder="1" applyAlignment="1">
      <alignment horizontal="center" vertical="center" wrapText="1"/>
    </xf>
    <xf numFmtId="0" fontId="2" fillId="70" borderId="19" xfId="0" applyFont="1" applyFill="1" applyBorder="1" applyAlignment="1">
      <alignment horizontal="center" vertical="center" wrapText="1"/>
    </xf>
    <xf numFmtId="1" fontId="8" fillId="47" borderId="50" xfId="0" applyNumberFormat="1" applyFont="1" applyFill="1" applyBorder="1" applyAlignment="1">
      <alignment horizontal="center" vertical="center" wrapText="1"/>
    </xf>
    <xf numFmtId="0" fontId="2" fillId="64" borderId="31" xfId="0" applyFont="1" applyFill="1" applyBorder="1" applyAlignment="1">
      <alignment horizontal="center" vertical="center" wrapText="1"/>
    </xf>
    <xf numFmtId="0" fontId="2" fillId="85" borderId="11" xfId="0" applyFont="1" applyFill="1" applyBorder="1" applyAlignment="1">
      <alignment horizontal="center" vertical="center" wrapText="1"/>
    </xf>
    <xf numFmtId="1" fontId="8" fillId="46" borderId="50" xfId="0" applyNumberFormat="1" applyFont="1" applyFill="1" applyBorder="1" applyAlignment="1">
      <alignment horizontal="center" vertical="center" wrapText="1"/>
    </xf>
    <xf numFmtId="1" fontId="8" fillId="53" borderId="50" xfId="0" applyNumberFormat="1" applyFont="1" applyFill="1" applyBorder="1" applyAlignment="1">
      <alignment horizontal="center" vertical="center" wrapText="1"/>
    </xf>
    <xf numFmtId="0" fontId="2" fillId="64" borderId="58" xfId="0" applyFont="1" applyFill="1" applyBorder="1" applyAlignment="1">
      <alignment horizontal="center" vertical="center" wrapText="1"/>
    </xf>
    <xf numFmtId="0" fontId="2" fillId="85" borderId="41" xfId="0" applyFont="1" applyFill="1" applyBorder="1" applyAlignment="1">
      <alignment horizontal="center" vertical="center" wrapText="1"/>
    </xf>
    <xf numFmtId="1" fontId="8" fillId="54" borderId="50" xfId="0" applyNumberFormat="1" applyFont="1" applyFill="1" applyBorder="1" applyAlignment="1">
      <alignment horizontal="center" vertical="center" wrapText="1"/>
    </xf>
    <xf numFmtId="3" fontId="10" fillId="50" borderId="44" xfId="0" applyNumberFormat="1" applyFont="1" applyFill="1" applyBorder="1" applyAlignment="1">
      <alignment horizontal="center" vertical="center" wrapText="1"/>
    </xf>
    <xf numFmtId="3" fontId="10" fillId="89" borderId="45" xfId="0" applyNumberFormat="1" applyFont="1" applyFill="1" applyBorder="1" applyAlignment="1">
      <alignment horizontal="center" vertical="center" wrapText="1"/>
    </xf>
    <xf numFmtId="3" fontId="23" fillId="64" borderId="38" xfId="0" applyNumberFormat="1" applyFont="1" applyFill="1" applyBorder="1" applyAlignment="1">
      <alignment horizontal="center" vertical="center" wrapText="1"/>
    </xf>
    <xf numFmtId="3" fontId="10" fillId="85" borderId="12" xfId="0" applyNumberFormat="1" applyFont="1" applyFill="1" applyBorder="1" applyAlignment="1">
      <alignment horizontal="center" vertical="center" wrapText="1"/>
    </xf>
    <xf numFmtId="1" fontId="2" fillId="85" borderId="12" xfId="0" applyNumberFormat="1" applyFont="1" applyFill="1" applyBorder="1" applyAlignment="1">
      <alignment horizontal="center" vertical="center" wrapText="1"/>
    </xf>
    <xf numFmtId="1" fontId="2" fillId="85" borderId="24" xfId="0" applyNumberFormat="1" applyFont="1" applyFill="1" applyBorder="1" applyAlignment="1">
      <alignment horizontal="center" vertical="center" wrapText="1"/>
    </xf>
    <xf numFmtId="3" fontId="15" fillId="0" borderId="65" xfId="0" applyNumberFormat="1" applyFont="1" applyBorder="1" applyAlignment="1">
      <alignment horizontal="left" vertical="center"/>
    </xf>
    <xf numFmtId="3" fontId="15" fillId="85" borderId="36" xfId="0" applyNumberFormat="1" applyFont="1" applyFill="1" applyBorder="1" applyAlignment="1">
      <alignment horizontal="left" vertical="center"/>
    </xf>
    <xf numFmtId="3" fontId="15" fillId="80" borderId="63" xfId="0" applyNumberFormat="1" applyFont="1" applyFill="1" applyBorder="1" applyAlignment="1">
      <alignment horizontal="left" vertical="center"/>
    </xf>
    <xf numFmtId="49" fontId="0" fillId="64" borderId="44" xfId="0" applyNumberFormat="1" applyFont="1" applyFill="1" applyBorder="1" applyAlignment="1">
      <alignment horizontal="center" vertical="center" wrapText="1"/>
    </xf>
    <xf numFmtId="49" fontId="2" fillId="85" borderId="45" xfId="0" applyNumberFormat="1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3" fontId="15" fillId="64" borderId="13" xfId="0" applyNumberFormat="1" applyFont="1" applyFill="1" applyBorder="1" applyAlignment="1">
      <alignment horizontal="left" vertical="center"/>
    </xf>
    <xf numFmtId="49" fontId="2" fillId="36" borderId="32" xfId="0" applyNumberFormat="1" applyFont="1" applyFill="1" applyBorder="1" applyAlignment="1">
      <alignment horizontal="center" vertical="center" wrapText="1"/>
    </xf>
    <xf numFmtId="3" fontId="15" fillId="64" borderId="36" xfId="0" applyNumberFormat="1" applyFont="1" applyFill="1" applyBorder="1" applyAlignment="1">
      <alignment horizontal="left" vertical="center"/>
    </xf>
    <xf numFmtId="3" fontId="15" fillId="81" borderId="36" xfId="46" applyNumberFormat="1" applyFont="1" applyFill="1" applyBorder="1" applyAlignment="1">
      <alignment horizontal="left" vertical="center"/>
      <protection/>
    </xf>
    <xf numFmtId="0" fontId="2" fillId="92" borderId="10" xfId="0" applyFont="1" applyFill="1" applyBorder="1" applyAlignment="1">
      <alignment horizontal="center" vertical="center" wrapText="1"/>
    </xf>
    <xf numFmtId="0" fontId="0" fillId="92" borderId="11" xfId="0" applyFont="1" applyFill="1" applyBorder="1" applyAlignment="1">
      <alignment horizontal="center" vertical="center" wrapText="1"/>
    </xf>
    <xf numFmtId="0" fontId="79" fillId="64" borderId="17" xfId="0" applyFont="1" applyFill="1" applyBorder="1" applyAlignment="1">
      <alignment horizontal="center" vertical="center" wrapText="1"/>
    </xf>
    <xf numFmtId="0" fontId="79" fillId="64" borderId="12" xfId="0" applyFont="1" applyFill="1" applyBorder="1" applyAlignment="1">
      <alignment horizontal="center" vertical="center" wrapText="1"/>
    </xf>
    <xf numFmtId="0" fontId="79" fillId="64" borderId="10" xfId="0" applyFont="1" applyFill="1" applyBorder="1" applyAlignment="1">
      <alignment horizontal="center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3" fontId="23" fillId="64" borderId="31" xfId="0" applyNumberFormat="1" applyFont="1" applyFill="1" applyBorder="1" applyAlignment="1">
      <alignment horizontal="center" vertical="center" wrapText="1"/>
    </xf>
    <xf numFmtId="3" fontId="10" fillId="85" borderId="11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169" fontId="0" fillId="0" borderId="41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79" fillId="64" borderId="18" xfId="0" applyFont="1" applyFill="1" applyBorder="1" applyAlignment="1">
      <alignment horizontal="center" vertical="center" wrapText="1"/>
    </xf>
    <xf numFmtId="0" fontId="0" fillId="85" borderId="12" xfId="0" applyFont="1" applyFill="1" applyBorder="1" applyAlignment="1">
      <alignment horizontal="center" vertical="center" wrapText="1"/>
    </xf>
    <xf numFmtId="3" fontId="15" fillId="85" borderId="13" xfId="0" applyNumberFormat="1" applyFont="1" applyFill="1" applyBorder="1" applyAlignment="1">
      <alignment horizontal="left" vertical="center"/>
    </xf>
    <xf numFmtId="0" fontId="2" fillId="87" borderId="20" xfId="0" applyFont="1" applyFill="1" applyBorder="1" applyAlignment="1">
      <alignment horizontal="center" vertical="center" wrapText="1"/>
    </xf>
    <xf numFmtId="0" fontId="2" fillId="65" borderId="11" xfId="0" applyFont="1" applyFill="1" applyBorder="1" applyAlignment="1">
      <alignment horizontal="center" vertical="center" wrapText="1"/>
    </xf>
    <xf numFmtId="49" fontId="81" fillId="64" borderId="45" xfId="0" applyNumberFormat="1" applyFont="1" applyFill="1" applyBorder="1" applyAlignment="1">
      <alignment horizontal="center" vertical="center" wrapText="1"/>
    </xf>
    <xf numFmtId="3" fontId="10" fillId="69" borderId="11" xfId="0" applyNumberFormat="1" applyFont="1" applyFill="1" applyBorder="1" applyAlignment="1">
      <alignment horizontal="center" vertical="center" wrapText="1"/>
    </xf>
    <xf numFmtId="0" fontId="10" fillId="72" borderId="47" xfId="0" applyFont="1" applyFill="1" applyBorder="1" applyAlignment="1">
      <alignment horizontal="center" vertical="center" wrapText="1"/>
    </xf>
    <xf numFmtId="3" fontId="10" fillId="72" borderId="11" xfId="0" applyNumberFormat="1" applyFont="1" applyFill="1" applyBorder="1" applyAlignment="1">
      <alignment horizontal="center" vertical="center" wrapText="1"/>
    </xf>
    <xf numFmtId="0" fontId="0" fillId="93" borderId="12" xfId="0" applyFont="1" applyFill="1" applyBorder="1" applyAlignment="1">
      <alignment horizontal="center" vertical="center" wrapText="1"/>
    </xf>
    <xf numFmtId="0" fontId="0" fillId="93" borderId="11" xfId="0" applyFont="1" applyFill="1" applyBorder="1" applyAlignment="1">
      <alignment horizontal="center" vertical="center" wrapText="1"/>
    </xf>
    <xf numFmtId="0" fontId="2" fillId="88" borderId="19" xfId="0" applyFont="1" applyFill="1" applyBorder="1" applyAlignment="1">
      <alignment horizontal="center" vertical="center" wrapText="1"/>
    </xf>
    <xf numFmtId="49" fontId="82" fillId="64" borderId="45" xfId="0" applyNumberFormat="1" applyFont="1" applyFill="1" applyBorder="1" applyAlignment="1">
      <alignment horizontal="center" vertical="center" wrapText="1"/>
    </xf>
    <xf numFmtId="0" fontId="79" fillId="65" borderId="17" xfId="0" applyFont="1" applyFill="1" applyBorder="1" applyAlignment="1">
      <alignment horizontal="center" vertical="center" wrapText="1"/>
    </xf>
    <xf numFmtId="3" fontId="23" fillId="64" borderId="10" xfId="0" applyNumberFormat="1" applyFont="1" applyFill="1" applyBorder="1" applyAlignment="1">
      <alignment horizontal="center" vertical="center" wrapText="1"/>
    </xf>
    <xf numFmtId="3" fontId="23" fillId="64" borderId="24" xfId="0" applyNumberFormat="1" applyFont="1" applyFill="1" applyBorder="1" applyAlignment="1">
      <alignment horizontal="center" vertical="center" wrapText="1"/>
    </xf>
    <xf numFmtId="0" fontId="23" fillId="94" borderId="74" xfId="0" applyFont="1" applyFill="1" applyBorder="1" applyAlignment="1">
      <alignment horizontal="center" vertical="center"/>
    </xf>
    <xf numFmtId="3" fontId="27" fillId="94" borderId="20" xfId="0" applyNumberFormat="1" applyFont="1" applyFill="1" applyBorder="1" applyAlignment="1">
      <alignment horizontal="left" vertical="center"/>
    </xf>
    <xf numFmtId="1" fontId="23" fillId="94" borderId="20" xfId="0" applyNumberFormat="1" applyFont="1" applyFill="1" applyBorder="1" applyAlignment="1">
      <alignment horizontal="center" vertical="center"/>
    </xf>
    <xf numFmtId="3" fontId="23" fillId="94" borderId="20" xfId="0" applyNumberFormat="1" applyFont="1" applyFill="1" applyBorder="1" applyAlignment="1">
      <alignment horizontal="center" vertical="center" wrapText="1"/>
    </xf>
    <xf numFmtId="3" fontId="23" fillId="94" borderId="33" xfId="0" applyNumberFormat="1" applyFont="1" applyFill="1" applyBorder="1" applyAlignment="1">
      <alignment horizontal="center" vertical="center" wrapText="1"/>
    </xf>
    <xf numFmtId="3" fontId="23" fillId="13" borderId="10" xfId="0" applyNumberFormat="1" applyFont="1" applyFill="1" applyBorder="1" applyAlignment="1">
      <alignment horizontal="center" vertical="center" wrapText="1"/>
    </xf>
    <xf numFmtId="3" fontId="23" fillId="13" borderId="24" xfId="0" applyNumberFormat="1" applyFont="1" applyFill="1" applyBorder="1" applyAlignment="1">
      <alignment horizontal="center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0" fontId="10" fillId="72" borderId="47" xfId="0" applyFont="1" applyFill="1" applyBorder="1" applyAlignment="1">
      <alignment horizontal="center" vertical="center" wrapText="1"/>
    </xf>
    <xf numFmtId="0" fontId="10" fillId="70" borderId="47" xfId="0" applyFont="1" applyFill="1" applyBorder="1" applyAlignment="1">
      <alignment horizontal="center" vertical="center" wrapText="1"/>
    </xf>
    <xf numFmtId="0" fontId="0" fillId="86" borderId="1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3" fontId="15" fillId="86" borderId="13" xfId="0" applyNumberFormat="1" applyFont="1" applyFill="1" applyBorder="1" applyAlignment="1">
      <alignment horizontal="left" vertical="center"/>
    </xf>
    <xf numFmtId="3" fontId="15" fillId="81" borderId="37" xfId="0" applyNumberFormat="1" applyFont="1" applyFill="1" applyBorder="1" applyAlignment="1">
      <alignment horizontal="left" vertical="center"/>
    </xf>
    <xf numFmtId="3" fontId="3" fillId="81" borderId="10" xfId="0" applyNumberFormat="1" applyFont="1" applyFill="1" applyBorder="1" applyAlignment="1">
      <alignment horizontal="left" vertical="center"/>
    </xf>
    <xf numFmtId="3" fontId="2" fillId="6" borderId="17" xfId="0" applyNumberFormat="1" applyFont="1" applyFill="1" applyBorder="1" applyAlignment="1">
      <alignment horizontal="center" vertical="center" wrapText="1"/>
    </xf>
    <xf numFmtId="3" fontId="7" fillId="95" borderId="18" xfId="0" applyNumberFormat="1" applyFont="1" applyFill="1" applyBorder="1" applyAlignment="1">
      <alignment horizontal="center" vertical="center" wrapText="1"/>
    </xf>
    <xf numFmtId="3" fontId="2" fillId="6" borderId="18" xfId="0" applyNumberFormat="1" applyFont="1" applyFill="1" applyBorder="1" applyAlignment="1">
      <alignment horizontal="center" vertical="center" wrapText="1"/>
    </xf>
    <xf numFmtId="1" fontId="8" fillId="95" borderId="27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8" fillId="95" borderId="2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168" fontId="2" fillId="6" borderId="18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3" fontId="3" fillId="64" borderId="12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79" fillId="64" borderId="38" xfId="0" applyFont="1" applyFill="1" applyBorder="1" applyAlignment="1">
      <alignment horizontal="center" vertical="center" wrapText="1"/>
    </xf>
    <xf numFmtId="0" fontId="79" fillId="6" borderId="17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3" fontId="10" fillId="95" borderId="57" xfId="0" applyNumberFormat="1" applyFont="1" applyFill="1" applyBorder="1" applyAlignment="1">
      <alignment horizontal="center" vertical="center" wrapText="1"/>
    </xf>
    <xf numFmtId="3" fontId="23" fillId="6" borderId="17" xfId="0" applyNumberFormat="1" applyFont="1" applyFill="1" applyBorder="1" applyAlignment="1">
      <alignment horizontal="center" vertical="center" wrapText="1"/>
    </xf>
    <xf numFmtId="3" fontId="23" fillId="6" borderId="21" xfId="0" applyNumberFormat="1" applyFont="1" applyFill="1" applyBorder="1" applyAlignment="1">
      <alignment horizontal="center" vertical="center" wrapText="1"/>
    </xf>
    <xf numFmtId="3" fontId="10" fillId="70" borderId="11" xfId="0" applyNumberFormat="1" applyFont="1" applyFill="1" applyBorder="1" applyAlignment="1">
      <alignment horizontal="center" vertical="center" wrapText="1"/>
    </xf>
    <xf numFmtId="1" fontId="2" fillId="6" borderId="17" xfId="0" applyNumberFormat="1" applyFont="1" applyFill="1" applyBorder="1" applyAlignment="1">
      <alignment horizontal="center" vertical="center" wrapText="1"/>
    </xf>
    <xf numFmtId="1" fontId="2" fillId="6" borderId="27" xfId="0" applyNumberFormat="1" applyFont="1" applyFill="1" applyBorder="1" applyAlignment="1">
      <alignment horizontal="center" vertical="center" wrapText="1"/>
    </xf>
    <xf numFmtId="3" fontId="15" fillId="6" borderId="36" xfId="46" applyNumberFormat="1" applyFont="1" applyFill="1" applyBorder="1" applyAlignment="1">
      <alignment horizontal="left" vertical="center"/>
      <protection/>
    </xf>
    <xf numFmtId="49" fontId="0" fillId="6" borderId="57" xfId="0" applyNumberFormat="1" applyFont="1" applyFill="1" applyBorder="1" applyAlignment="1">
      <alignment horizontal="center" vertical="center" wrapText="1"/>
    </xf>
    <xf numFmtId="3" fontId="23" fillId="64" borderId="17" xfId="0" applyNumberFormat="1" applyFont="1" applyFill="1" applyBorder="1" applyAlignment="1">
      <alignment horizontal="center" vertical="center" wrapText="1"/>
    </xf>
    <xf numFmtId="0" fontId="2" fillId="96" borderId="10" xfId="0" applyFont="1" applyFill="1" applyBorder="1" applyAlignment="1">
      <alignment horizontal="center" vertical="center" wrapText="1"/>
    </xf>
    <xf numFmtId="0" fontId="83" fillId="64" borderId="12" xfId="0" applyFont="1" applyFill="1" applyBorder="1" applyAlignment="1">
      <alignment horizontal="center" vertical="center" wrapText="1"/>
    </xf>
    <xf numFmtId="0" fontId="83" fillId="64" borderId="10" xfId="0" applyFont="1" applyFill="1" applyBorder="1" applyAlignment="1">
      <alignment horizontal="center" vertical="center" wrapText="1"/>
    </xf>
    <xf numFmtId="3" fontId="2" fillId="65" borderId="10" xfId="0" applyNumberFormat="1" applyFont="1" applyFill="1" applyBorder="1" applyAlignment="1">
      <alignment horizontal="center" vertical="center" wrapText="1"/>
    </xf>
    <xf numFmtId="3" fontId="10" fillId="64" borderId="17" xfId="0" applyNumberFormat="1" applyFont="1" applyFill="1" applyBorder="1" applyAlignment="1">
      <alignment horizontal="center" vertical="center" wrapText="1"/>
    </xf>
    <xf numFmtId="3" fontId="23" fillId="70" borderId="11" xfId="0" applyNumberFormat="1" applyFont="1" applyFill="1" applyBorder="1" applyAlignment="1">
      <alignment horizontal="center" vertical="center" wrapText="1"/>
    </xf>
    <xf numFmtId="3" fontId="10" fillId="69" borderId="17" xfId="0" applyNumberFormat="1" applyFont="1" applyFill="1" applyBorder="1" applyAlignment="1">
      <alignment horizontal="center" vertical="center" wrapText="1"/>
    </xf>
    <xf numFmtId="3" fontId="10" fillId="70" borderId="17" xfId="0" applyNumberFormat="1" applyFont="1" applyFill="1" applyBorder="1" applyAlignment="1">
      <alignment horizontal="center" vertical="center" wrapText="1"/>
    </xf>
    <xf numFmtId="3" fontId="10" fillId="72" borderId="1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3" fontId="15" fillId="64" borderId="36" xfId="46" applyNumberFormat="1" applyFont="1" applyFill="1" applyBorder="1" applyAlignment="1">
      <alignment horizontal="left" vertical="center"/>
      <protection/>
    </xf>
    <xf numFmtId="49" fontId="84" fillId="64" borderId="45" xfId="0" applyNumberFormat="1" applyFont="1" applyFill="1" applyBorder="1" applyAlignment="1">
      <alignment horizontal="center" vertical="center" wrapText="1"/>
    </xf>
    <xf numFmtId="3" fontId="27" fillId="64" borderId="10" xfId="0" applyNumberFormat="1" applyFont="1" applyFill="1" applyBorder="1" applyAlignment="1">
      <alignment horizontal="left" vertical="center" wrapText="1"/>
    </xf>
    <xf numFmtId="0" fontId="23" fillId="86" borderId="65" xfId="0" applyFont="1" applyFill="1" applyBorder="1" applyAlignment="1">
      <alignment horizontal="center" vertical="center"/>
    </xf>
    <xf numFmtId="3" fontId="27" fillId="86" borderId="39" xfId="0" applyNumberFormat="1" applyFont="1" applyFill="1" applyBorder="1" applyAlignment="1">
      <alignment horizontal="left" vertical="center"/>
    </xf>
    <xf numFmtId="1" fontId="23" fillId="86" borderId="39" xfId="0" applyNumberFormat="1" applyFont="1" applyFill="1" applyBorder="1" applyAlignment="1">
      <alignment horizontal="center" vertical="center"/>
    </xf>
    <xf numFmtId="3" fontId="23" fillId="86" borderId="31" xfId="0" applyNumberFormat="1" applyFont="1" applyFill="1" applyBorder="1" applyAlignment="1">
      <alignment horizontal="center" vertical="center" wrapText="1"/>
    </xf>
    <xf numFmtId="3" fontId="23" fillId="86" borderId="64" xfId="0" applyNumberFormat="1" applyFont="1" applyFill="1" applyBorder="1" applyAlignment="1">
      <alignment horizontal="center" vertical="center" wrapText="1"/>
    </xf>
    <xf numFmtId="0" fontId="23" fillId="86" borderId="74" xfId="0" applyFont="1" applyFill="1" applyBorder="1" applyAlignment="1">
      <alignment horizontal="center" vertical="center"/>
    </xf>
    <xf numFmtId="3" fontId="27" fillId="86" borderId="20" xfId="46" applyNumberFormat="1" applyFont="1" applyFill="1" applyBorder="1" applyAlignment="1">
      <alignment horizontal="left" vertical="center"/>
      <protection/>
    </xf>
    <xf numFmtId="1" fontId="23" fillId="86" borderId="20" xfId="0" applyNumberFormat="1" applyFont="1" applyFill="1" applyBorder="1" applyAlignment="1">
      <alignment horizontal="center" vertical="center"/>
    </xf>
    <xf numFmtId="3" fontId="23" fillId="86" borderId="20" xfId="0" applyNumberFormat="1" applyFont="1" applyFill="1" applyBorder="1" applyAlignment="1">
      <alignment horizontal="center" vertical="center" wrapText="1"/>
    </xf>
    <xf numFmtId="3" fontId="23" fillId="86" borderId="33" xfId="0" applyNumberFormat="1" applyFont="1" applyFill="1" applyBorder="1" applyAlignment="1">
      <alignment horizontal="center" vertical="center" wrapText="1"/>
    </xf>
    <xf numFmtId="0" fontId="23" fillId="81" borderId="36" xfId="0" applyFont="1" applyFill="1" applyBorder="1" applyAlignment="1">
      <alignment horizontal="center" vertical="center"/>
    </xf>
    <xf numFmtId="3" fontId="27" fillId="81" borderId="18" xfId="0" applyNumberFormat="1" applyFont="1" applyFill="1" applyBorder="1" applyAlignment="1">
      <alignment horizontal="left" vertical="center"/>
    </xf>
    <xf numFmtId="1" fontId="23" fillId="81" borderId="10" xfId="0" applyNumberFormat="1" applyFont="1" applyFill="1" applyBorder="1" applyAlignment="1">
      <alignment horizontal="center" vertical="center"/>
    </xf>
    <xf numFmtId="3" fontId="23" fillId="81" borderId="11" xfId="0" applyNumberFormat="1" applyFont="1" applyFill="1" applyBorder="1" applyAlignment="1">
      <alignment horizontal="center" vertical="center" wrapText="1"/>
    </xf>
    <xf numFmtId="3" fontId="23" fillId="81" borderId="59" xfId="0" applyNumberFormat="1" applyFont="1" applyFill="1" applyBorder="1" applyAlignment="1">
      <alignment horizontal="center" vertical="center" wrapText="1"/>
    </xf>
    <xf numFmtId="3" fontId="27" fillId="81" borderId="10" xfId="0" applyNumberFormat="1" applyFont="1" applyFill="1" applyBorder="1" applyAlignment="1">
      <alignment horizontal="left" vertical="center"/>
    </xf>
    <xf numFmtId="3" fontId="23" fillId="90" borderId="10" xfId="0" applyNumberFormat="1" applyFont="1" applyFill="1" applyBorder="1" applyAlignment="1">
      <alignment horizontal="center" vertical="center" wrapText="1"/>
    </xf>
    <xf numFmtId="3" fontId="23" fillId="90" borderId="24" xfId="0" applyNumberFormat="1" applyFont="1" applyFill="1" applyBorder="1" applyAlignment="1">
      <alignment horizontal="center" vertical="center" wrapText="1"/>
    </xf>
    <xf numFmtId="3" fontId="15" fillId="64" borderId="10" xfId="0" applyNumberFormat="1" applyFont="1" applyFill="1" applyBorder="1" applyAlignment="1">
      <alignment horizontal="left" vertical="center" wrapText="1"/>
    </xf>
    <xf numFmtId="0" fontId="0" fillId="64" borderId="0" xfId="0" applyFill="1" applyAlignment="1">
      <alignment horizontal="center" vertical="center"/>
    </xf>
    <xf numFmtId="1" fontId="8" fillId="77" borderId="24" xfId="0" applyNumberFormat="1" applyFont="1" applyFill="1" applyBorder="1" applyAlignment="1">
      <alignment horizontal="center" vertical="center" wrapText="1"/>
    </xf>
    <xf numFmtId="0" fontId="1" fillId="72" borderId="51" xfId="0" applyFont="1" applyFill="1" applyBorder="1" applyAlignment="1">
      <alignment horizontal="center" vertical="center"/>
    </xf>
    <xf numFmtId="0" fontId="1" fillId="72" borderId="56" xfId="0" applyFont="1" applyFill="1" applyBorder="1" applyAlignment="1">
      <alignment horizontal="center" vertical="center"/>
    </xf>
    <xf numFmtId="1" fontId="1" fillId="72" borderId="56" xfId="0" applyNumberFormat="1" applyFont="1" applyFill="1" applyBorder="1" applyAlignment="1">
      <alignment horizontal="center" vertical="center" wrapText="1"/>
    </xf>
    <xf numFmtId="0" fontId="1" fillId="72" borderId="56" xfId="0" applyFont="1" applyFill="1" applyBorder="1" applyAlignment="1">
      <alignment horizontal="center" vertical="center" wrapText="1"/>
    </xf>
    <xf numFmtId="0" fontId="1" fillId="72" borderId="5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41" xfId="0" applyBorder="1" applyAlignment="1">
      <alignment/>
    </xf>
    <xf numFmtId="0" fontId="0" fillId="0" borderId="59" xfId="0" applyBorder="1" applyAlignment="1">
      <alignment/>
    </xf>
    <xf numFmtId="0" fontId="2" fillId="0" borderId="49" xfId="0" applyFont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67" xfId="0" applyBorder="1" applyAlignment="1">
      <alignment/>
    </xf>
    <xf numFmtId="0" fontId="2" fillId="0" borderId="37" xfId="0" applyFont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60" xfId="0" applyBorder="1" applyAlignment="1">
      <alignment/>
    </xf>
    <xf numFmtId="0" fontId="11" fillId="0" borderId="40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1" fontId="8" fillId="53" borderId="24" xfId="0" applyNumberFormat="1" applyFont="1" applyFill="1" applyBorder="1" applyAlignment="1">
      <alignment horizontal="center" vertical="center" wrapText="1"/>
    </xf>
    <xf numFmtId="1" fontId="8" fillId="53" borderId="33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50" xfId="0" applyFont="1" applyFill="1" applyBorder="1" applyAlignment="1">
      <alignment horizontal="center" vertical="center" wrapText="1"/>
    </xf>
    <xf numFmtId="0" fontId="1" fillId="44" borderId="38" xfId="0" applyFont="1" applyFill="1" applyBorder="1" applyAlignment="1">
      <alignment horizontal="center" vertical="center" wrapText="1"/>
    </xf>
    <xf numFmtId="0" fontId="1" fillId="44" borderId="50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0" fillId="38" borderId="39" xfId="0" applyFont="1" applyFill="1" applyBorder="1" applyAlignment="1">
      <alignment horizontal="center" vertical="center" wrapText="1"/>
    </xf>
    <xf numFmtId="0" fontId="0" fillId="38" borderId="50" xfId="0" applyFont="1" applyFill="1" applyBorder="1" applyAlignment="1">
      <alignment horizontal="center" vertical="center" wrapText="1"/>
    </xf>
    <xf numFmtId="1" fontId="8" fillId="49" borderId="24" xfId="0" applyNumberFormat="1" applyFont="1" applyFill="1" applyBorder="1" applyAlignment="1">
      <alignment horizontal="center" vertical="center" wrapText="1"/>
    </xf>
    <xf numFmtId="1" fontId="8" fillId="49" borderId="33" xfId="0" applyNumberFormat="1" applyFont="1" applyFill="1" applyBorder="1" applyAlignment="1">
      <alignment horizontal="center" vertical="center" wrapText="1"/>
    </xf>
    <xf numFmtId="1" fontId="8" fillId="51" borderId="24" xfId="0" applyNumberFormat="1" applyFont="1" applyFill="1" applyBorder="1" applyAlignment="1">
      <alignment horizontal="center" vertical="center" wrapText="1"/>
    </xf>
    <xf numFmtId="1" fontId="8" fillId="51" borderId="33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1" fontId="8" fillId="46" borderId="24" xfId="0" applyNumberFormat="1" applyFont="1" applyFill="1" applyBorder="1" applyAlignment="1">
      <alignment horizontal="center" vertical="center" wrapText="1"/>
    </xf>
    <xf numFmtId="1" fontId="8" fillId="46" borderId="33" xfId="0" applyNumberFormat="1" applyFont="1" applyFill="1" applyBorder="1" applyAlignment="1">
      <alignment horizontal="center" vertical="center" wrapText="1"/>
    </xf>
    <xf numFmtId="1" fontId="8" fillId="52" borderId="24" xfId="0" applyNumberFormat="1" applyFont="1" applyFill="1" applyBorder="1" applyAlignment="1">
      <alignment horizontal="center" vertical="center" wrapText="1"/>
    </xf>
    <xf numFmtId="1" fontId="8" fillId="52" borderId="33" xfId="0" applyNumberFormat="1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1" fontId="8" fillId="47" borderId="24" xfId="0" applyNumberFormat="1" applyFont="1" applyFill="1" applyBorder="1" applyAlignment="1">
      <alignment horizontal="center" vertical="center" wrapText="1"/>
    </xf>
    <xf numFmtId="1" fontId="8" fillId="47" borderId="33" xfId="0" applyNumberFormat="1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" fontId="8" fillId="77" borderId="24" xfId="0" applyNumberFormat="1" applyFont="1" applyFill="1" applyBorder="1" applyAlignment="1">
      <alignment horizontal="center" vertical="center" wrapText="1"/>
    </xf>
    <xf numFmtId="1" fontId="8" fillId="48" borderId="33" xfId="0" applyNumberFormat="1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 wrapText="1"/>
    </xf>
    <xf numFmtId="0" fontId="7" fillId="48" borderId="20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8" fillId="0" borderId="3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50" xfId="0" applyFont="1" applyFill="1" applyBorder="1" applyAlignment="1">
      <alignment horizontal="center" vertical="center" wrapText="1"/>
    </xf>
    <xf numFmtId="0" fontId="1" fillId="50" borderId="38" xfId="0" applyFont="1" applyFill="1" applyBorder="1" applyAlignment="1">
      <alignment horizontal="center" vertical="center" wrapText="1"/>
    </xf>
    <xf numFmtId="0" fontId="1" fillId="50" borderId="12" xfId="0" applyFont="1" applyFill="1" applyBorder="1" applyAlignment="1">
      <alignment horizontal="center" vertical="center" wrapText="1"/>
    </xf>
    <xf numFmtId="0" fontId="1" fillId="50" borderId="19" xfId="0" applyFont="1" applyFill="1" applyBorder="1" applyAlignment="1">
      <alignment horizontal="center" vertical="center" wrapText="1"/>
    </xf>
    <xf numFmtId="0" fontId="1" fillId="50" borderId="48" xfId="0" applyFont="1" applyFill="1" applyBorder="1" applyAlignment="1">
      <alignment horizontal="center" vertical="center" wrapText="1"/>
    </xf>
    <xf numFmtId="0" fontId="1" fillId="50" borderId="13" xfId="0" applyFont="1" applyFill="1" applyBorder="1" applyAlignment="1">
      <alignment horizontal="center" vertical="center" wrapText="1"/>
    </xf>
    <xf numFmtId="0" fontId="1" fillId="50" borderId="4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3" fontId="1" fillId="50" borderId="28" xfId="0" applyNumberFormat="1" applyFont="1" applyFill="1" applyBorder="1" applyAlignment="1">
      <alignment horizontal="center" vertical="center" wrapText="1"/>
    </xf>
    <xf numFmtId="3" fontId="1" fillId="50" borderId="77" xfId="0" applyNumberFormat="1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6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0" fillId="59" borderId="51" xfId="0" applyFont="1" applyFill="1" applyBorder="1" applyAlignment="1">
      <alignment horizontal="center" vertical="center" wrapText="1"/>
    </xf>
    <xf numFmtId="0" fontId="10" fillId="59" borderId="56" xfId="0" applyFont="1" applyFill="1" applyBorder="1" applyAlignment="1">
      <alignment horizontal="center" vertical="center" wrapText="1"/>
    </xf>
    <xf numFmtId="0" fontId="10" fillId="59" borderId="52" xfId="0" applyFont="1" applyFill="1" applyBorder="1" applyAlignment="1">
      <alignment horizontal="center" vertical="center" wrapText="1"/>
    </xf>
    <xf numFmtId="0" fontId="10" fillId="50" borderId="51" xfId="0" applyFont="1" applyFill="1" applyBorder="1" applyAlignment="1">
      <alignment horizontal="center" vertical="center" wrapText="1"/>
    </xf>
    <xf numFmtId="0" fontId="10" fillId="50" borderId="56" xfId="0" applyFont="1" applyFill="1" applyBorder="1" applyAlignment="1">
      <alignment horizontal="center" vertical="center" wrapText="1"/>
    </xf>
    <xf numFmtId="0" fontId="10" fillId="50" borderId="52" xfId="0" applyFont="1" applyFill="1" applyBorder="1" applyAlignment="1">
      <alignment horizontal="center" vertical="center" wrapText="1"/>
    </xf>
    <xf numFmtId="0" fontId="10" fillId="50" borderId="68" xfId="0" applyFont="1" applyFill="1" applyBorder="1" applyAlignment="1">
      <alignment horizontal="center" vertical="center" wrapText="1"/>
    </xf>
    <xf numFmtId="0" fontId="10" fillId="60" borderId="51" xfId="0" applyFont="1" applyFill="1" applyBorder="1" applyAlignment="1">
      <alignment horizontal="center" vertical="center" wrapText="1"/>
    </xf>
    <xf numFmtId="0" fontId="10" fillId="60" borderId="56" xfId="0" applyFont="1" applyFill="1" applyBorder="1" applyAlignment="1">
      <alignment horizontal="center" vertical="center" wrapText="1"/>
    </xf>
    <xf numFmtId="0" fontId="10" fillId="60" borderId="52" xfId="0" applyFont="1" applyFill="1" applyBorder="1" applyAlignment="1">
      <alignment horizontal="center" vertical="center" wrapText="1"/>
    </xf>
    <xf numFmtId="0" fontId="1" fillId="41" borderId="56" xfId="0" applyFont="1" applyFill="1" applyBorder="1" applyAlignment="1">
      <alignment horizontal="center" vertical="center" wrapText="1"/>
    </xf>
    <xf numFmtId="0" fontId="0" fillId="41" borderId="56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25" xfId="0" applyFont="1" applyFill="1" applyBorder="1" applyAlignment="1">
      <alignment horizontal="center" vertical="center" wrapText="1"/>
    </xf>
    <xf numFmtId="0" fontId="1" fillId="63" borderId="51" xfId="0" applyFont="1" applyFill="1" applyBorder="1" applyAlignment="1">
      <alignment horizontal="center" vertical="center" wrapText="1"/>
    </xf>
    <xf numFmtId="0" fontId="1" fillId="63" borderId="56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1" fillId="41" borderId="68" xfId="0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69" xfId="0" applyFont="1" applyBorder="1" applyAlignment="1">
      <alignment vertical="center" wrapText="1"/>
    </xf>
    <xf numFmtId="0" fontId="0" fillId="0" borderId="7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1" fontId="8" fillId="54" borderId="24" xfId="0" applyNumberFormat="1" applyFont="1" applyFill="1" applyBorder="1" applyAlignment="1">
      <alignment horizontal="center" vertical="center" wrapText="1"/>
    </xf>
    <xf numFmtId="1" fontId="8" fillId="54" borderId="33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50" borderId="64" xfId="0" applyNumberFormat="1" applyFont="1" applyFill="1" applyBorder="1" applyAlignment="1">
      <alignment horizontal="center" vertical="center" wrapText="1"/>
    </xf>
    <xf numFmtId="3" fontId="1" fillId="50" borderId="59" xfId="0" applyNumberFormat="1" applyFont="1" applyFill="1" applyBorder="1" applyAlignment="1">
      <alignment horizontal="center" vertical="center" wrapText="1"/>
    </xf>
    <xf numFmtId="3" fontId="1" fillId="50" borderId="67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50" borderId="44" xfId="0" applyFont="1" applyFill="1" applyBorder="1" applyAlignment="1">
      <alignment horizontal="center" vertical="center" wrapText="1"/>
    </xf>
    <xf numFmtId="0" fontId="1" fillId="50" borderId="45" xfId="0" applyFont="1" applyFill="1" applyBorder="1" applyAlignment="1">
      <alignment horizontal="center" vertical="center" wrapText="1"/>
    </xf>
    <xf numFmtId="0" fontId="1" fillId="50" borderId="61" xfId="0" applyFont="1" applyFill="1" applyBorder="1" applyAlignment="1">
      <alignment horizontal="center" vertical="center" wrapText="1"/>
    </xf>
    <xf numFmtId="3" fontId="0" fillId="0" borderId="71" xfId="0" applyNumberFormat="1" applyFont="1" applyBorder="1" applyAlignment="1">
      <alignment horizontal="center" vertical="center" wrapText="1"/>
    </xf>
    <xf numFmtId="3" fontId="0" fillId="0" borderId="73" xfId="0" applyNumberFormat="1" applyFont="1" applyBorder="1" applyAlignment="1">
      <alignment horizontal="center" vertical="center" wrapText="1"/>
    </xf>
    <xf numFmtId="3" fontId="0" fillId="0" borderId="75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1" fillId="50" borderId="38" xfId="0" applyNumberFormat="1" applyFont="1" applyFill="1" applyBorder="1" applyAlignment="1">
      <alignment horizontal="center" vertical="center" wrapText="1"/>
    </xf>
    <xf numFmtId="3" fontId="1" fillId="50" borderId="12" xfId="0" applyNumberFormat="1" applyFont="1" applyFill="1" applyBorder="1" applyAlignment="1">
      <alignment horizontal="center" vertical="center" wrapText="1"/>
    </xf>
    <xf numFmtId="3" fontId="1" fillId="50" borderId="19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64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11" fillId="0" borderId="81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85" fillId="64" borderId="0" xfId="0" applyFont="1" applyFill="1" applyAlignment="1">
      <alignment horizontal="center" vertical="center" wrapText="1"/>
    </xf>
    <xf numFmtId="3" fontId="1" fillId="50" borderId="44" xfId="0" applyNumberFormat="1" applyFont="1" applyFill="1" applyBorder="1" applyAlignment="1">
      <alignment horizontal="center" vertical="center" wrapText="1"/>
    </xf>
    <xf numFmtId="3" fontId="1" fillId="50" borderId="45" xfId="0" applyNumberFormat="1" applyFont="1" applyFill="1" applyBorder="1" applyAlignment="1">
      <alignment horizontal="center" vertical="center" wrapText="1"/>
    </xf>
    <xf numFmtId="3" fontId="1" fillId="50" borderId="61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3" fillId="72" borderId="76" xfId="0" applyFont="1" applyFill="1" applyBorder="1" applyAlignment="1">
      <alignment horizontal="center" vertical="center"/>
    </xf>
    <xf numFmtId="0" fontId="23" fillId="72" borderId="69" xfId="0" applyFont="1" applyFill="1" applyBorder="1" applyAlignment="1">
      <alignment horizontal="center" vertical="center"/>
    </xf>
    <xf numFmtId="0" fontId="23" fillId="72" borderId="47" xfId="0" applyFont="1" applyFill="1" applyBorder="1" applyAlignment="1">
      <alignment horizontal="center" vertical="center"/>
    </xf>
    <xf numFmtId="0" fontId="0" fillId="50" borderId="76" xfId="0" applyFont="1" applyFill="1" applyBorder="1" applyAlignment="1">
      <alignment horizontal="left" vertical="center" wrapText="1"/>
    </xf>
    <xf numFmtId="0" fontId="0" fillId="50" borderId="69" xfId="0" applyFont="1" applyFill="1" applyBorder="1" applyAlignment="1">
      <alignment horizontal="left" vertical="center" wrapText="1"/>
    </xf>
    <xf numFmtId="0" fontId="0" fillId="50" borderId="69" xfId="0" applyFont="1" applyFill="1" applyBorder="1" applyAlignment="1">
      <alignment vertical="center" wrapText="1"/>
    </xf>
    <xf numFmtId="0" fontId="0" fillId="50" borderId="47" xfId="0" applyFill="1" applyBorder="1" applyAlignment="1">
      <alignment vertical="center" wrapText="1"/>
    </xf>
    <xf numFmtId="0" fontId="0" fillId="0" borderId="78" xfId="0" applyFont="1" applyBorder="1" applyAlignment="1">
      <alignment horizontal="left" vertical="center" wrapText="1"/>
    </xf>
    <xf numFmtId="0" fontId="1" fillId="92" borderId="51" xfId="0" applyFont="1" applyFill="1" applyBorder="1" applyAlignment="1">
      <alignment horizontal="center" vertical="center" wrapText="1"/>
    </xf>
    <xf numFmtId="0" fontId="1" fillId="92" borderId="56" xfId="0" applyFont="1" applyFill="1" applyBorder="1" applyAlignment="1">
      <alignment horizontal="center" vertical="center" wrapText="1"/>
    </xf>
    <xf numFmtId="0" fontId="0" fillId="92" borderId="52" xfId="0" applyFill="1" applyBorder="1" applyAlignment="1">
      <alignment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0" fillId="92" borderId="76" xfId="0" applyFont="1" applyFill="1" applyBorder="1" applyAlignment="1">
      <alignment horizontal="center" vertical="center" wrapText="1"/>
    </xf>
    <xf numFmtId="0" fontId="10" fillId="92" borderId="69" xfId="0" applyFont="1" applyFill="1" applyBorder="1" applyAlignment="1">
      <alignment horizontal="center" vertical="center" wrapText="1"/>
    </xf>
    <xf numFmtId="0" fontId="23" fillId="92" borderId="69" xfId="0" applyFont="1" applyFill="1" applyBorder="1" applyAlignment="1">
      <alignment vertical="center" wrapText="1"/>
    </xf>
    <xf numFmtId="0" fontId="23" fillId="92" borderId="47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 indent="1"/>
    </xf>
    <xf numFmtId="0" fontId="0" fillId="0" borderId="73" xfId="0" applyFont="1" applyBorder="1" applyAlignment="1">
      <alignment horizontal="left" vertical="center" wrapText="1" indent="1"/>
    </xf>
    <xf numFmtId="0" fontId="0" fillId="0" borderId="74" xfId="0" applyFont="1" applyBorder="1" applyAlignment="1">
      <alignment horizontal="left" vertical="center" wrapText="1" indent="1"/>
    </xf>
    <xf numFmtId="0" fontId="0" fillId="0" borderId="75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50" borderId="69" xfId="0" applyFont="1" applyFill="1" applyBorder="1" applyAlignment="1">
      <alignment horizontal="left" vertical="center" wrapText="1"/>
    </xf>
    <xf numFmtId="0" fontId="0" fillId="50" borderId="69" xfId="0" applyFont="1" applyFill="1" applyBorder="1" applyAlignment="1">
      <alignment vertical="center" wrapText="1"/>
    </xf>
    <xf numFmtId="0" fontId="0" fillId="50" borderId="47" xfId="0" applyFont="1" applyFill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10" fillId="64" borderId="0" xfId="0" applyFont="1" applyFill="1" applyAlignment="1">
      <alignment horizontal="center" vertical="center" wrapText="1"/>
    </xf>
    <xf numFmtId="0" fontId="0" fillId="92" borderId="52" xfId="0" applyFont="1" applyFill="1" applyBorder="1" applyAlignment="1">
      <alignment vertical="center" wrapText="1"/>
    </xf>
    <xf numFmtId="0" fontId="0" fillId="41" borderId="56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50" borderId="47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1" fontId="8" fillId="0" borderId="5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" fontId="8" fillId="0" borderId="48" xfId="0" applyNumberFormat="1" applyFont="1" applyBorder="1" applyAlignment="1">
      <alignment horizontal="center" vertical="center" wrapText="1"/>
    </xf>
    <xf numFmtId="1" fontId="8" fillId="0" borderId="58" xfId="0" applyNumberFormat="1" applyFont="1" applyBorder="1" applyAlignment="1">
      <alignment horizontal="center" vertical="center" wrapText="1"/>
    </xf>
    <xf numFmtId="1" fontId="8" fillId="0" borderId="64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1" fillId="41" borderId="82" xfId="0" applyFont="1" applyFill="1" applyBorder="1" applyAlignment="1">
      <alignment horizontal="center" vertical="center" wrapText="1"/>
    </xf>
    <xf numFmtId="0" fontId="1" fillId="41" borderId="69" xfId="0" applyFont="1" applyFill="1" applyBorder="1" applyAlignment="1">
      <alignment horizontal="center" vertical="center" wrapText="1"/>
    </xf>
    <xf numFmtId="0" fontId="1" fillId="41" borderId="47" xfId="0" applyFont="1" applyFill="1" applyBorder="1" applyAlignment="1">
      <alignment horizontal="center" vertical="center" wrapText="1"/>
    </xf>
    <xf numFmtId="0" fontId="1" fillId="92" borderId="76" xfId="0" applyFont="1" applyFill="1" applyBorder="1" applyAlignment="1">
      <alignment horizontal="center" vertical="center" wrapText="1"/>
    </xf>
    <xf numFmtId="0" fontId="1" fillId="92" borderId="69" xfId="0" applyFont="1" applyFill="1" applyBorder="1" applyAlignment="1">
      <alignment horizontal="center" vertical="center" wrapText="1"/>
    </xf>
    <xf numFmtId="0" fontId="1" fillId="92" borderId="47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0" fillId="38" borderId="76" xfId="0" applyFont="1" applyFill="1" applyBorder="1" applyAlignment="1">
      <alignment horizontal="center" vertical="center" wrapText="1"/>
    </xf>
    <xf numFmtId="0" fontId="10" fillId="38" borderId="69" xfId="0" applyFont="1" applyFill="1" applyBorder="1" applyAlignment="1">
      <alignment horizontal="center" vertical="center" wrapText="1"/>
    </xf>
    <xf numFmtId="0" fontId="10" fillId="72" borderId="47" xfId="0" applyFont="1" applyFill="1" applyBorder="1" applyAlignment="1">
      <alignment horizontal="center" vertical="center" wrapText="1"/>
    </xf>
    <xf numFmtId="0" fontId="10" fillId="70" borderId="76" xfId="0" applyFont="1" applyFill="1" applyBorder="1" applyAlignment="1">
      <alignment horizontal="center" vertical="center" wrapText="1"/>
    </xf>
    <xf numFmtId="0" fontId="10" fillId="70" borderId="69" xfId="0" applyFont="1" applyFill="1" applyBorder="1" applyAlignment="1">
      <alignment horizontal="center" vertical="center" wrapText="1"/>
    </xf>
    <xf numFmtId="0" fontId="10" fillId="70" borderId="47" xfId="0" applyFont="1" applyFill="1" applyBorder="1" applyAlignment="1">
      <alignment horizontal="center" vertical="center" wrapText="1"/>
    </xf>
    <xf numFmtId="0" fontId="10" fillId="59" borderId="76" xfId="0" applyFont="1" applyFill="1" applyBorder="1" applyAlignment="1">
      <alignment horizontal="center" vertical="center" wrapText="1"/>
    </xf>
    <xf numFmtId="0" fontId="10" fillId="59" borderId="69" xfId="0" applyFont="1" applyFill="1" applyBorder="1" applyAlignment="1">
      <alignment horizontal="center" vertical="center" wrapText="1"/>
    </xf>
    <xf numFmtId="0" fontId="10" fillId="59" borderId="47" xfId="0" applyFont="1" applyFill="1" applyBorder="1" applyAlignment="1">
      <alignment horizontal="center" vertical="center" wrapText="1"/>
    </xf>
    <xf numFmtId="0" fontId="10" fillId="50" borderId="76" xfId="0" applyFont="1" applyFill="1" applyBorder="1" applyAlignment="1">
      <alignment horizontal="center" vertical="center" wrapText="1"/>
    </xf>
    <xf numFmtId="0" fontId="10" fillId="50" borderId="69" xfId="0" applyFont="1" applyFill="1" applyBorder="1" applyAlignment="1">
      <alignment horizontal="center" vertical="center" wrapText="1"/>
    </xf>
    <xf numFmtId="0" fontId="10" fillId="50" borderId="47" xfId="0" applyFont="1" applyFill="1" applyBorder="1" applyAlignment="1">
      <alignment horizontal="center" vertical="center" wrapText="1"/>
    </xf>
    <xf numFmtId="0" fontId="10" fillId="92" borderId="47" xfId="0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left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 indent="1"/>
    </xf>
    <xf numFmtId="0" fontId="0" fillId="0" borderId="69" xfId="0" applyFont="1" applyBorder="1" applyAlignment="1">
      <alignment horizontal="left" vertical="center" wrapText="1" indent="1"/>
    </xf>
    <xf numFmtId="0" fontId="0" fillId="0" borderId="47" xfId="0" applyFont="1" applyBorder="1" applyAlignment="1">
      <alignment horizontal="left" vertical="center" wrapText="1" indent="1"/>
    </xf>
    <xf numFmtId="0" fontId="30" fillId="0" borderId="0" xfId="0" applyFont="1" applyAlignment="1">
      <alignment horizontal="center" vertical="center"/>
    </xf>
    <xf numFmtId="3" fontId="15" fillId="80" borderId="10" xfId="46" applyNumberFormat="1" applyFont="1" applyFill="1" applyBorder="1" applyAlignment="1">
      <alignment horizontal="left" vertical="center"/>
      <protection/>
    </xf>
    <xf numFmtId="3" fontId="3" fillId="64" borderId="13" xfId="0" applyNumberFormat="1" applyFont="1" applyFill="1" applyBorder="1" applyAlignment="1">
      <alignment horizontal="left" vertical="center"/>
    </xf>
    <xf numFmtId="3" fontId="2" fillId="64" borderId="17" xfId="0" applyNumberFormat="1" applyFont="1" applyFill="1" applyBorder="1" applyAlignment="1">
      <alignment horizontal="center" vertical="center" wrapText="1"/>
    </xf>
    <xf numFmtId="1" fontId="2" fillId="87" borderId="12" xfId="0" applyNumberFormat="1" applyFont="1" applyFill="1" applyBorder="1" applyAlignment="1">
      <alignment horizontal="center" vertical="center" wrapText="1"/>
    </xf>
    <xf numFmtId="3" fontId="2" fillId="64" borderId="18" xfId="0" applyNumberFormat="1" applyFont="1" applyFill="1" applyBorder="1" applyAlignment="1">
      <alignment horizontal="center" vertical="center" wrapText="1"/>
    </xf>
    <xf numFmtId="3" fontId="10" fillId="66" borderId="5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49" fontId="0" fillId="64" borderId="57" xfId="0" applyNumberFormat="1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3" fontId="3" fillId="64" borderId="17" xfId="0" applyNumberFormat="1" applyFont="1" applyFill="1" applyBorder="1" applyAlignment="1">
      <alignment horizontal="center" vertical="center"/>
    </xf>
    <xf numFmtId="3" fontId="3" fillId="64" borderId="21" xfId="0" applyNumberFormat="1" applyFont="1" applyFill="1" applyBorder="1" applyAlignment="1">
      <alignment horizontal="left" vertical="center"/>
    </xf>
    <xf numFmtId="0" fontId="79" fillId="65" borderId="12" xfId="0" applyFont="1" applyFill="1" applyBorder="1" applyAlignment="1">
      <alignment horizontal="center" vertical="center" wrapText="1"/>
    </xf>
    <xf numFmtId="3" fontId="23" fillId="6" borderId="11" xfId="0" applyNumberFormat="1" applyFont="1" applyFill="1" applyBorder="1" applyAlignment="1">
      <alignment horizontal="center" vertical="center" wrapText="1"/>
    </xf>
    <xf numFmtId="0" fontId="0" fillId="86" borderId="38" xfId="0" applyFont="1" applyFill="1" applyBorder="1" applyAlignment="1">
      <alignment horizontal="center" vertical="center" wrapText="1"/>
    </xf>
    <xf numFmtId="3" fontId="15" fillId="86" borderId="48" xfId="0" applyNumberFormat="1" applyFont="1" applyFill="1" applyBorder="1" applyAlignment="1">
      <alignment horizontal="left" vertical="center"/>
    </xf>
    <xf numFmtId="3" fontId="15" fillId="97" borderId="49" xfId="0" applyNumberFormat="1" applyFont="1" applyFill="1" applyBorder="1" applyAlignment="1">
      <alignment horizontal="left" vertical="center"/>
    </xf>
    <xf numFmtId="3" fontId="2" fillId="97" borderId="19" xfId="0" applyNumberFormat="1" applyFont="1" applyFill="1" applyBorder="1" applyAlignment="1">
      <alignment horizontal="center" vertical="center" wrapText="1"/>
    </xf>
    <xf numFmtId="3" fontId="7" fillId="95" borderId="20" xfId="0" applyNumberFormat="1" applyFont="1" applyFill="1" applyBorder="1" applyAlignment="1">
      <alignment horizontal="center"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1" fontId="8" fillId="95" borderId="33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8" fillId="95" borderId="3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168" fontId="2" fillId="6" borderId="20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79" fillId="6" borderId="22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3" fontId="10" fillId="95" borderId="61" xfId="0" applyNumberFormat="1" applyFont="1" applyFill="1" applyBorder="1" applyAlignment="1">
      <alignment horizontal="center" vertical="center" wrapText="1"/>
    </xf>
    <xf numFmtId="3" fontId="23" fillId="6" borderId="12" xfId="0" applyNumberFormat="1" applyFont="1" applyFill="1" applyBorder="1" applyAlignment="1">
      <alignment horizontal="center" vertical="center" wrapText="1"/>
    </xf>
    <xf numFmtId="3" fontId="10" fillId="64" borderId="21" xfId="0" applyNumberFormat="1" applyFont="1" applyFill="1" applyBorder="1" applyAlignment="1">
      <alignment horizontal="center" vertical="center" wrapText="1"/>
    </xf>
    <xf numFmtId="1" fontId="2" fillId="6" borderId="19" xfId="0" applyNumberFormat="1" applyFont="1" applyFill="1" applyBorder="1" applyAlignment="1">
      <alignment horizontal="center" vertical="center" wrapText="1"/>
    </xf>
    <xf numFmtId="1" fontId="2" fillId="6" borderId="33" xfId="0" applyNumberFormat="1" applyFont="1" applyFill="1" applyBorder="1" applyAlignment="1">
      <alignment horizontal="center" vertical="center" wrapText="1"/>
    </xf>
    <xf numFmtId="3" fontId="15" fillId="6" borderId="63" xfId="46" applyNumberFormat="1" applyFont="1" applyFill="1" applyBorder="1" applyAlignment="1">
      <alignment horizontal="left" vertical="center"/>
      <protection/>
    </xf>
    <xf numFmtId="49" fontId="0" fillId="6" borderId="6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zmeskal\Documents\ZZ-dokumenty\30-Sout&#283;&#382;%20ZO%20OS\Sout&#283;&#382;%20ZO%20OS-podklady\Sout&#283;&#382;%20ZO%20OS-vyhodnocen&#237;-stav%20a%20v&#253;voj%20&#268;Z%202011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-2011"/>
      <sheetName val="OS-2012"/>
      <sheetName val="OS-2013"/>
      <sheetName val="OS-2014"/>
      <sheetName val="OS-2015"/>
      <sheetName val="OS-2016"/>
      <sheetName val="OS-2017"/>
      <sheetName val="OS-2018"/>
      <sheetName val="OS-2019"/>
    </sheetNames>
    <sheetDataSet>
      <sheetData sheetId="8">
        <row r="7">
          <cell r="M7">
            <v>-15</v>
          </cell>
        </row>
        <row r="8">
          <cell r="M8">
            <v>25</v>
          </cell>
        </row>
        <row r="9">
          <cell r="M9">
            <v>9</v>
          </cell>
        </row>
        <row r="10">
          <cell r="M10">
            <v>2</v>
          </cell>
        </row>
        <row r="11">
          <cell r="M11">
            <v>4</v>
          </cell>
        </row>
        <row r="15">
          <cell r="M15">
            <v>-9</v>
          </cell>
        </row>
        <row r="16">
          <cell r="M16">
            <v>6</v>
          </cell>
        </row>
        <row r="17">
          <cell r="M17">
            <v>35</v>
          </cell>
        </row>
        <row r="18">
          <cell r="M18">
            <v>31</v>
          </cell>
        </row>
        <row r="19">
          <cell r="M19">
            <v>14</v>
          </cell>
        </row>
        <row r="20">
          <cell r="M20">
            <v>-8</v>
          </cell>
        </row>
        <row r="21">
          <cell r="M21">
            <v>-7</v>
          </cell>
        </row>
        <row r="22">
          <cell r="M22">
            <v>-17</v>
          </cell>
        </row>
        <row r="23">
          <cell r="M23">
            <v>-13</v>
          </cell>
        </row>
        <row r="25">
          <cell r="M25">
            <v>1</v>
          </cell>
        </row>
        <row r="26">
          <cell r="M26">
            <v>-7</v>
          </cell>
        </row>
        <row r="27">
          <cell r="M27">
            <v>-2</v>
          </cell>
        </row>
        <row r="28">
          <cell r="M28">
            <v>13</v>
          </cell>
        </row>
        <row r="29">
          <cell r="M29">
            <v>8</v>
          </cell>
        </row>
        <row r="30">
          <cell r="M30">
            <v>-21</v>
          </cell>
        </row>
        <row r="31">
          <cell r="M31">
            <v>-21</v>
          </cell>
        </row>
        <row r="32">
          <cell r="M32">
            <v>18</v>
          </cell>
        </row>
        <row r="33">
          <cell r="M33">
            <v>3</v>
          </cell>
        </row>
        <row r="34">
          <cell r="M34">
            <v>62</v>
          </cell>
        </row>
        <row r="35">
          <cell r="M35">
            <v>-12</v>
          </cell>
        </row>
        <row r="36">
          <cell r="M36">
            <v>18</v>
          </cell>
        </row>
        <row r="37">
          <cell r="M37">
            <v>-2</v>
          </cell>
        </row>
        <row r="38">
          <cell r="M38">
            <v>-17</v>
          </cell>
        </row>
        <row r="39">
          <cell r="M39">
            <v>-3</v>
          </cell>
        </row>
        <row r="40">
          <cell r="M40">
            <v>-35</v>
          </cell>
        </row>
        <row r="41">
          <cell r="M41">
            <v>-30</v>
          </cell>
        </row>
        <row r="43">
          <cell r="M43">
            <v>-29</v>
          </cell>
        </row>
        <row r="44">
          <cell r="M44">
            <v>-3</v>
          </cell>
        </row>
        <row r="45">
          <cell r="M45">
            <v>10</v>
          </cell>
        </row>
        <row r="46">
          <cell r="M46">
            <v>-16</v>
          </cell>
        </row>
        <row r="47">
          <cell r="M47">
            <v>-15</v>
          </cell>
        </row>
        <row r="48">
          <cell r="M48">
            <v>-3</v>
          </cell>
        </row>
        <row r="49">
          <cell r="M49">
            <v>12</v>
          </cell>
        </row>
        <row r="50">
          <cell r="M50">
            <v>19</v>
          </cell>
        </row>
        <row r="51">
          <cell r="M51">
            <v>-30</v>
          </cell>
        </row>
        <row r="52">
          <cell r="M52">
            <v>-4</v>
          </cell>
        </row>
        <row r="53">
          <cell r="M53">
            <v>-14</v>
          </cell>
        </row>
        <row r="54">
          <cell r="M54">
            <v>17</v>
          </cell>
        </row>
        <row r="55">
          <cell r="M55">
            <v>16</v>
          </cell>
        </row>
        <row r="56">
          <cell r="M56">
            <v>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0"/>
  <sheetViews>
    <sheetView zoomScalePageLayoutView="0" workbookViewId="0" topLeftCell="A1">
      <pane xSplit="2" ySplit="1" topLeftCell="A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59" sqref="B59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35" width="9.28125" style="1" customWidth="1"/>
    <col min="36" max="37" width="8.8515625" style="1" customWidth="1"/>
    <col min="38" max="38" width="9.140625" style="10" customWidth="1"/>
    <col min="39" max="40" width="8.8515625" style="1" customWidth="1"/>
    <col min="41" max="41" width="9.28125" style="10" customWidth="1"/>
    <col min="42" max="44" width="8.8515625" style="1" customWidth="1"/>
    <col min="45" max="45" width="9.140625" style="9" customWidth="1"/>
    <col min="46" max="46" width="8.00390625" style="81" customWidth="1"/>
    <col min="47" max="47" width="7.7109375" style="124" customWidth="1"/>
    <col min="48" max="49" width="5.421875" style="1" customWidth="1"/>
    <col min="50" max="52" width="9.140625" style="1" customWidth="1"/>
    <col min="53" max="53" width="11.421875" style="1" bestFit="1" customWidth="1"/>
    <col min="54" max="16384" width="9.140625" style="1" customWidth="1"/>
  </cols>
  <sheetData>
    <row r="1" spans="1:47" ht="19.5" customHeight="1">
      <c r="A1" s="958" t="s">
        <v>131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">
        <v>131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">
        <v>131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</row>
    <row r="2" ht="8.25" customHeight="1" thickBot="1"/>
    <row r="3" spans="1:49" ht="27" customHeight="1">
      <c r="A3" s="992" t="s">
        <v>0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956"/>
      <c r="AI3" s="956"/>
      <c r="AJ3" s="956"/>
      <c r="AK3" s="956"/>
      <c r="AL3" s="957"/>
      <c r="AM3" s="913" t="s">
        <v>115</v>
      </c>
      <c r="AN3" s="914"/>
      <c r="AO3" s="915"/>
      <c r="AP3" s="1068" t="s">
        <v>116</v>
      </c>
      <c r="AQ3" s="1069"/>
      <c r="AR3" s="1069"/>
      <c r="AS3" s="1070"/>
      <c r="AT3" s="1075" t="s">
        <v>129</v>
      </c>
      <c r="AU3" s="1073" t="s">
        <v>134</v>
      </c>
      <c r="AV3" s="1062" t="s">
        <v>279</v>
      </c>
      <c r="AW3" s="1065" t="s">
        <v>281</v>
      </c>
    </row>
    <row r="4" spans="1:49" ht="45.75" customHeight="1">
      <c r="A4" s="993"/>
      <c r="B4" s="996"/>
      <c r="C4" s="37" t="s">
        <v>118</v>
      </c>
      <c r="D4" s="973" t="s">
        <v>250</v>
      </c>
      <c r="E4" s="38" t="s">
        <v>142</v>
      </c>
      <c r="F4" s="973" t="s">
        <v>120</v>
      </c>
      <c r="G4" s="971" t="s">
        <v>121</v>
      </c>
      <c r="H4" s="84" t="s">
        <v>98</v>
      </c>
      <c r="I4" s="939" t="s">
        <v>122</v>
      </c>
      <c r="J4" s="87" t="s">
        <v>84</v>
      </c>
      <c r="K4" s="88" t="s">
        <v>85</v>
      </c>
      <c r="L4" s="88" t="s">
        <v>86</v>
      </c>
      <c r="M4" s="88" t="s">
        <v>87</v>
      </c>
      <c r="N4" s="88" t="s">
        <v>88</v>
      </c>
      <c r="O4" s="88" t="s">
        <v>89</v>
      </c>
      <c r="P4" s="941" t="s">
        <v>123</v>
      </c>
      <c r="Q4" s="182" t="s">
        <v>224</v>
      </c>
      <c r="R4" s="86" t="s">
        <v>143</v>
      </c>
      <c r="S4" s="948" t="s">
        <v>124</v>
      </c>
      <c r="T4" s="18" t="s">
        <v>258</v>
      </c>
      <c r="U4" s="5" t="s">
        <v>259</v>
      </c>
      <c r="V4" s="5" t="s">
        <v>260</v>
      </c>
      <c r="W4" s="5" t="s">
        <v>261</v>
      </c>
      <c r="X4" s="5" t="s">
        <v>262</v>
      </c>
      <c r="Y4" s="5" t="s">
        <v>263</v>
      </c>
      <c r="Z4" s="5" t="s">
        <v>264</v>
      </c>
      <c r="AA4" s="5" t="s">
        <v>265</v>
      </c>
      <c r="AB4" s="5" t="s">
        <v>266</v>
      </c>
      <c r="AC4" s="5" t="s">
        <v>267</v>
      </c>
      <c r="AD4" s="5" t="s">
        <v>268</v>
      </c>
      <c r="AE4" s="5" t="s">
        <v>269</v>
      </c>
      <c r="AF4" s="953" t="s">
        <v>125</v>
      </c>
      <c r="AG4" s="19" t="s">
        <v>146</v>
      </c>
      <c r="AH4" s="7" t="s">
        <v>145</v>
      </c>
      <c r="AI4" s="7" t="s">
        <v>144</v>
      </c>
      <c r="AJ4" s="7" t="s">
        <v>147</v>
      </c>
      <c r="AK4" s="7" t="s">
        <v>148</v>
      </c>
      <c r="AL4" s="946" t="s">
        <v>126</v>
      </c>
      <c r="AM4" s="20" t="s">
        <v>225</v>
      </c>
      <c r="AN4" s="8" t="s">
        <v>226</v>
      </c>
      <c r="AO4" s="916" t="s">
        <v>127</v>
      </c>
      <c r="AP4" s="17" t="s">
        <v>135</v>
      </c>
      <c r="AQ4" s="16" t="s">
        <v>138</v>
      </c>
      <c r="AR4" s="3" t="s">
        <v>140</v>
      </c>
      <c r="AS4" s="1071" t="s">
        <v>128</v>
      </c>
      <c r="AT4" s="1076"/>
      <c r="AU4" s="1074"/>
      <c r="AV4" s="1063"/>
      <c r="AW4" s="1066"/>
    </row>
    <row r="5" spans="1:49" ht="11.25" customHeight="1" thickBot="1">
      <c r="A5" s="994"/>
      <c r="B5" s="997"/>
      <c r="C5" s="39" t="s">
        <v>90</v>
      </c>
      <c r="D5" s="974"/>
      <c r="E5" s="40" t="s">
        <v>91</v>
      </c>
      <c r="F5" s="974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33" t="s">
        <v>107</v>
      </c>
      <c r="AI5" s="33" t="s">
        <v>107</v>
      </c>
      <c r="AJ5" s="33" t="s">
        <v>107</v>
      </c>
      <c r="AK5" s="33" t="s">
        <v>107</v>
      </c>
      <c r="AL5" s="947"/>
      <c r="AM5" s="34" t="s">
        <v>107</v>
      </c>
      <c r="AN5" s="35" t="s">
        <v>107</v>
      </c>
      <c r="AO5" s="917"/>
      <c r="AP5" s="27" t="s">
        <v>96</v>
      </c>
      <c r="AQ5" s="41" t="s">
        <v>96</v>
      </c>
      <c r="AR5" s="41" t="s">
        <v>96</v>
      </c>
      <c r="AS5" s="1072"/>
      <c r="AT5" s="1077"/>
      <c r="AU5" s="1074"/>
      <c r="AV5" s="1064"/>
      <c r="AW5" s="196">
        <v>300</v>
      </c>
    </row>
    <row r="6" spans="1:49" ht="15" customHeight="1">
      <c r="A6" s="25" t="s">
        <v>28</v>
      </c>
      <c r="B6" s="134" t="s">
        <v>73</v>
      </c>
      <c r="C6" s="136">
        <v>62</v>
      </c>
      <c r="D6" s="138">
        <f aca="true" t="shared" si="0" ref="D6:D37">C6</f>
        <v>62</v>
      </c>
      <c r="E6" s="139">
        <v>0</v>
      </c>
      <c r="F6" s="140">
        <f aca="true" t="shared" si="1" ref="F6:F37">IF(E6&gt;0,E6,0)</f>
        <v>0</v>
      </c>
      <c r="G6" s="141">
        <f aca="true" t="shared" si="2" ref="G6:G37">D6+F6</f>
        <v>62</v>
      </c>
      <c r="H6" s="133" t="s">
        <v>102</v>
      </c>
      <c r="I6" s="142">
        <f aca="true" t="shared" si="3" ref="I6:I37">IF(H6="ANO",15,0)</f>
        <v>15</v>
      </c>
      <c r="J6" s="133" t="s">
        <v>102</v>
      </c>
      <c r="K6" s="139"/>
      <c r="L6" s="139"/>
      <c r="M6" s="139"/>
      <c r="N6" s="143"/>
      <c r="O6" s="139"/>
      <c r="P6" s="141">
        <f aca="true" t="shared" si="4" ref="P6:P37">IF(J6="ANO",15,0)+IF(K6="ANO",15,0)+IF(L6="ANO",10,0)+IF(M6="ANO",10,0)+IF(N6="ANO",5,0)+IF(O6="ANO",5,0)</f>
        <v>15</v>
      </c>
      <c r="Q6" s="133"/>
      <c r="R6" s="139" t="s">
        <v>102</v>
      </c>
      <c r="S6" s="141">
        <f aca="true" t="shared" si="5" ref="S6:S37">IF(Q6="ANO",8,0)+IF(R6="ANO",15,0)</f>
        <v>15</v>
      </c>
      <c r="T6" s="162"/>
      <c r="U6" s="180" t="s">
        <v>102</v>
      </c>
      <c r="V6" s="180" t="s">
        <v>102</v>
      </c>
      <c r="W6" s="180"/>
      <c r="X6" s="180" t="s">
        <v>102</v>
      </c>
      <c r="Y6" s="180" t="s">
        <v>102</v>
      </c>
      <c r="Z6" s="180"/>
      <c r="AA6" s="180" t="s">
        <v>102</v>
      </c>
      <c r="AB6" s="180" t="s">
        <v>102</v>
      </c>
      <c r="AC6" s="180" t="s">
        <v>102</v>
      </c>
      <c r="AD6" s="180" t="s">
        <v>102</v>
      </c>
      <c r="AE6" s="180" t="s">
        <v>102</v>
      </c>
      <c r="AF6" s="141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45</v>
      </c>
      <c r="AG6" s="133" t="s">
        <v>102</v>
      </c>
      <c r="AH6" s="128" t="s">
        <v>102</v>
      </c>
      <c r="AI6" s="139" t="s">
        <v>102</v>
      </c>
      <c r="AJ6" s="139" t="s">
        <v>102</v>
      </c>
      <c r="AK6" s="139" t="s">
        <v>102</v>
      </c>
      <c r="AL6" s="141">
        <f aca="true" t="shared" si="7" ref="AL6:AL37">IF(AG6="ANO",8,0)+IF(AH6="ANO",8,0)+IF(AI6="ANO",8,0)+IF(AJ6="ANO",8,0)+IF(AK6="ANO",8,0)</f>
        <v>40</v>
      </c>
      <c r="AM6" s="133" t="s">
        <v>102</v>
      </c>
      <c r="AN6" s="139" t="s">
        <v>102</v>
      </c>
      <c r="AO6" s="141">
        <f aca="true" t="shared" si="8" ref="AO6:AO37">IF(AM6="ANO",8,0)+IF(AN6="ANO",8,0)</f>
        <v>16</v>
      </c>
      <c r="AP6" s="144" t="s">
        <v>102</v>
      </c>
      <c r="AQ6" s="145" t="s">
        <v>102</v>
      </c>
      <c r="AR6" s="131" t="s">
        <v>102</v>
      </c>
      <c r="AS6" s="141">
        <f aca="true" t="shared" si="9" ref="AS6:AS37">IF(AP6="ANO",15,0)+IF(AQ6="ANO",15,0)+IF(AR6="ANO",15,0)</f>
        <v>45</v>
      </c>
      <c r="AT6" s="149">
        <f aca="true" t="shared" si="10" ref="AT6:AT37">G6+I6+P6+S6+AF6+AL6+AO6+AS6</f>
        <v>253</v>
      </c>
      <c r="AU6" s="157" t="s">
        <v>195</v>
      </c>
      <c r="AV6" s="189">
        <f aca="true" t="shared" si="11" ref="AV6:AV37">AT6/$AT$69*100</f>
        <v>3.4041980624327235</v>
      </c>
      <c r="AW6" s="190">
        <f aca="true" t="shared" si="12" ref="AW6:AW37">AT6/$AW$5*100</f>
        <v>84.33333333333334</v>
      </c>
    </row>
    <row r="7" spans="1:49" ht="15" customHeight="1">
      <c r="A7" s="12" t="s">
        <v>201</v>
      </c>
      <c r="B7" s="163" t="s">
        <v>211</v>
      </c>
      <c r="C7" s="94">
        <v>39</v>
      </c>
      <c r="D7" s="103">
        <f t="shared" si="0"/>
        <v>39</v>
      </c>
      <c r="E7" s="2">
        <v>15</v>
      </c>
      <c r="F7" s="107">
        <f t="shared" si="1"/>
        <v>15</v>
      </c>
      <c r="G7" s="97">
        <f t="shared" si="2"/>
        <v>54</v>
      </c>
      <c r="H7" s="12" t="s">
        <v>102</v>
      </c>
      <c r="I7" s="100">
        <f t="shared" si="3"/>
        <v>15</v>
      </c>
      <c r="J7" s="45" t="s">
        <v>102</v>
      </c>
      <c r="K7" s="2"/>
      <c r="L7" s="2"/>
      <c r="M7" s="2"/>
      <c r="N7" s="11"/>
      <c r="O7" s="2"/>
      <c r="P7" s="108">
        <f t="shared" si="4"/>
        <v>15</v>
      </c>
      <c r="Q7" s="12"/>
      <c r="R7" s="164" t="s">
        <v>102</v>
      </c>
      <c r="S7" s="110">
        <f t="shared" si="5"/>
        <v>15</v>
      </c>
      <c r="T7" s="12" t="s">
        <v>102</v>
      </c>
      <c r="U7" s="2" t="s">
        <v>102</v>
      </c>
      <c r="V7" s="2" t="s">
        <v>102</v>
      </c>
      <c r="W7" s="2" t="s">
        <v>102</v>
      </c>
      <c r="X7" s="2" t="s">
        <v>102</v>
      </c>
      <c r="Y7" s="2" t="s">
        <v>102</v>
      </c>
      <c r="Z7" s="2" t="s">
        <v>102</v>
      </c>
      <c r="AA7" s="2" t="s">
        <v>102</v>
      </c>
      <c r="AB7" s="2" t="s">
        <v>102</v>
      </c>
      <c r="AC7" s="2" t="s">
        <v>102</v>
      </c>
      <c r="AD7" s="2" t="s">
        <v>102</v>
      </c>
      <c r="AE7" s="2" t="s">
        <v>102</v>
      </c>
      <c r="AF7" s="93">
        <f t="shared" si="6"/>
        <v>60</v>
      </c>
      <c r="AG7" s="12"/>
      <c r="AH7" s="46" t="s">
        <v>102</v>
      </c>
      <c r="AI7" s="2" t="s">
        <v>102</v>
      </c>
      <c r="AJ7" s="6" t="s">
        <v>102</v>
      </c>
      <c r="AK7" s="6" t="s">
        <v>102</v>
      </c>
      <c r="AL7" s="115">
        <f t="shared" si="7"/>
        <v>32</v>
      </c>
      <c r="AM7" s="12" t="s">
        <v>102</v>
      </c>
      <c r="AN7" s="2" t="s">
        <v>102</v>
      </c>
      <c r="AO7" s="116">
        <f t="shared" si="8"/>
        <v>16</v>
      </c>
      <c r="AP7" s="45" t="s">
        <v>102</v>
      </c>
      <c r="AQ7" s="46"/>
      <c r="AR7" s="44"/>
      <c r="AS7" s="118">
        <f t="shared" si="9"/>
        <v>15</v>
      </c>
      <c r="AT7" s="150">
        <f t="shared" si="10"/>
        <v>222</v>
      </c>
      <c r="AU7" s="158" t="s">
        <v>1</v>
      </c>
      <c r="AV7" s="191">
        <f t="shared" si="11"/>
        <v>2.9870828848223896</v>
      </c>
      <c r="AW7" s="192">
        <f t="shared" si="12"/>
        <v>74</v>
      </c>
    </row>
    <row r="8" spans="1:49" ht="15" customHeight="1">
      <c r="A8" s="12" t="s">
        <v>27</v>
      </c>
      <c r="B8" s="163" t="s">
        <v>248</v>
      </c>
      <c r="C8" s="94">
        <v>11</v>
      </c>
      <c r="D8" s="103">
        <f t="shared" si="0"/>
        <v>11</v>
      </c>
      <c r="E8" s="2">
        <v>30</v>
      </c>
      <c r="F8" s="107">
        <f t="shared" si="1"/>
        <v>30</v>
      </c>
      <c r="G8" s="97">
        <f t="shared" si="2"/>
        <v>41</v>
      </c>
      <c r="H8" s="12" t="s">
        <v>102</v>
      </c>
      <c r="I8" s="100">
        <f t="shared" si="3"/>
        <v>15</v>
      </c>
      <c r="J8" s="25" t="s">
        <v>102</v>
      </c>
      <c r="K8" s="2"/>
      <c r="L8" s="2"/>
      <c r="M8" s="2"/>
      <c r="N8" s="11"/>
      <c r="O8" s="2"/>
      <c r="P8" s="108">
        <f t="shared" si="4"/>
        <v>15</v>
      </c>
      <c r="Q8" s="12"/>
      <c r="R8" s="164" t="s">
        <v>102</v>
      </c>
      <c r="S8" s="110">
        <f t="shared" si="5"/>
        <v>15</v>
      </c>
      <c r="T8" s="12" t="s">
        <v>102</v>
      </c>
      <c r="U8" s="2" t="s">
        <v>102</v>
      </c>
      <c r="V8" s="2" t="s">
        <v>102</v>
      </c>
      <c r="W8" s="2" t="s">
        <v>102</v>
      </c>
      <c r="X8" s="2" t="s">
        <v>102</v>
      </c>
      <c r="Y8" s="2" t="s">
        <v>102</v>
      </c>
      <c r="Z8" s="2" t="s">
        <v>102</v>
      </c>
      <c r="AA8" s="2" t="s">
        <v>102</v>
      </c>
      <c r="AB8" s="2" t="s">
        <v>102</v>
      </c>
      <c r="AC8" s="2" t="s">
        <v>102</v>
      </c>
      <c r="AD8" s="2" t="s">
        <v>102</v>
      </c>
      <c r="AE8" s="2" t="s">
        <v>102</v>
      </c>
      <c r="AF8" s="93">
        <f t="shared" si="6"/>
        <v>60</v>
      </c>
      <c r="AG8" s="12" t="s">
        <v>102</v>
      </c>
      <c r="AH8" s="46"/>
      <c r="AI8" s="2" t="s">
        <v>102</v>
      </c>
      <c r="AJ8" s="2" t="s">
        <v>102</v>
      </c>
      <c r="AK8" s="6"/>
      <c r="AL8" s="115">
        <f t="shared" si="7"/>
        <v>24</v>
      </c>
      <c r="AM8" s="12" t="s">
        <v>102</v>
      </c>
      <c r="AN8" s="2" t="s">
        <v>102</v>
      </c>
      <c r="AO8" s="116">
        <f t="shared" si="8"/>
        <v>16</v>
      </c>
      <c r="AP8" s="45" t="s">
        <v>102</v>
      </c>
      <c r="AQ8" s="46" t="s">
        <v>102</v>
      </c>
      <c r="AR8" s="44"/>
      <c r="AS8" s="118">
        <f t="shared" si="9"/>
        <v>30</v>
      </c>
      <c r="AT8" s="151">
        <f t="shared" si="10"/>
        <v>216</v>
      </c>
      <c r="AU8" s="159" t="s">
        <v>2</v>
      </c>
      <c r="AV8" s="191">
        <f t="shared" si="11"/>
        <v>2.906350914962325</v>
      </c>
      <c r="AW8" s="192">
        <f t="shared" si="12"/>
        <v>72</v>
      </c>
    </row>
    <row r="9" spans="1:49" ht="15" customHeight="1">
      <c r="A9" s="12" t="s">
        <v>39</v>
      </c>
      <c r="B9" s="13" t="s">
        <v>76</v>
      </c>
      <c r="C9" s="94">
        <v>7</v>
      </c>
      <c r="D9" s="103">
        <f t="shared" si="0"/>
        <v>7</v>
      </c>
      <c r="E9" s="2">
        <v>26</v>
      </c>
      <c r="F9" s="107">
        <f t="shared" si="1"/>
        <v>26</v>
      </c>
      <c r="G9" s="97">
        <f t="shared" si="2"/>
        <v>33</v>
      </c>
      <c r="H9" s="12" t="s">
        <v>102</v>
      </c>
      <c r="I9" s="100">
        <f t="shared" si="3"/>
        <v>15</v>
      </c>
      <c r="J9" s="25"/>
      <c r="K9" s="2" t="s">
        <v>102</v>
      </c>
      <c r="L9" s="2"/>
      <c r="M9" s="2"/>
      <c r="N9" s="11"/>
      <c r="O9" s="2"/>
      <c r="P9" s="108">
        <f t="shared" si="4"/>
        <v>15</v>
      </c>
      <c r="Q9" s="12"/>
      <c r="R9" s="164" t="s">
        <v>102</v>
      </c>
      <c r="S9" s="110">
        <f t="shared" si="5"/>
        <v>15</v>
      </c>
      <c r="T9" s="12" t="s">
        <v>102</v>
      </c>
      <c r="U9" s="2" t="s">
        <v>102</v>
      </c>
      <c r="V9" s="2" t="s">
        <v>102</v>
      </c>
      <c r="W9" s="2" t="s">
        <v>102</v>
      </c>
      <c r="X9" s="2" t="s">
        <v>102</v>
      </c>
      <c r="Y9" s="2" t="s">
        <v>102</v>
      </c>
      <c r="Z9" s="2" t="s">
        <v>102</v>
      </c>
      <c r="AA9" s="2" t="s">
        <v>102</v>
      </c>
      <c r="AB9" s="2" t="s">
        <v>102</v>
      </c>
      <c r="AC9" s="2" t="s">
        <v>102</v>
      </c>
      <c r="AD9" s="2" t="s">
        <v>102</v>
      </c>
      <c r="AE9" s="2" t="s">
        <v>102</v>
      </c>
      <c r="AF9" s="93">
        <f t="shared" si="6"/>
        <v>60</v>
      </c>
      <c r="AG9" s="12"/>
      <c r="AH9" s="68" t="s">
        <v>102</v>
      </c>
      <c r="AI9" s="2"/>
      <c r="AJ9" s="2"/>
      <c r="AK9" s="6" t="s">
        <v>102</v>
      </c>
      <c r="AL9" s="115">
        <f t="shared" si="7"/>
        <v>16</v>
      </c>
      <c r="AM9" s="12" t="s">
        <v>102</v>
      </c>
      <c r="AN9" s="2" t="s">
        <v>102</v>
      </c>
      <c r="AO9" s="116">
        <f t="shared" si="8"/>
        <v>16</v>
      </c>
      <c r="AP9" s="45" t="s">
        <v>102</v>
      </c>
      <c r="AQ9" s="46" t="s">
        <v>102</v>
      </c>
      <c r="AR9" s="44" t="s">
        <v>102</v>
      </c>
      <c r="AS9" s="118">
        <f t="shared" si="9"/>
        <v>45</v>
      </c>
      <c r="AT9" s="152">
        <f t="shared" si="10"/>
        <v>215</v>
      </c>
      <c r="AU9" s="160" t="s">
        <v>3</v>
      </c>
      <c r="AV9" s="191">
        <f t="shared" si="11"/>
        <v>2.8928955866523145</v>
      </c>
      <c r="AW9" s="192">
        <f t="shared" si="12"/>
        <v>71.66666666666667</v>
      </c>
    </row>
    <row r="10" spans="1:49" ht="15" customHeight="1">
      <c r="A10" s="12" t="s">
        <v>21</v>
      </c>
      <c r="B10" s="13" t="s">
        <v>220</v>
      </c>
      <c r="C10" s="94">
        <v>21</v>
      </c>
      <c r="D10" s="103">
        <f t="shared" si="0"/>
        <v>21</v>
      </c>
      <c r="E10" s="2">
        <v>32</v>
      </c>
      <c r="F10" s="107">
        <f t="shared" si="1"/>
        <v>32</v>
      </c>
      <c r="G10" s="97">
        <f t="shared" si="2"/>
        <v>53</v>
      </c>
      <c r="H10" s="12" t="s">
        <v>102</v>
      </c>
      <c r="I10" s="100">
        <f t="shared" si="3"/>
        <v>15</v>
      </c>
      <c r="J10" s="25"/>
      <c r="K10" s="2" t="s">
        <v>102</v>
      </c>
      <c r="L10" s="2"/>
      <c r="M10" s="2"/>
      <c r="N10" s="11"/>
      <c r="O10" s="2"/>
      <c r="P10" s="108">
        <f t="shared" si="4"/>
        <v>15</v>
      </c>
      <c r="Q10" s="12"/>
      <c r="R10" s="164" t="s">
        <v>102</v>
      </c>
      <c r="S10" s="110">
        <f t="shared" si="5"/>
        <v>15</v>
      </c>
      <c r="T10" s="12" t="s">
        <v>102</v>
      </c>
      <c r="U10" s="2" t="s">
        <v>102</v>
      </c>
      <c r="V10" s="2" t="s">
        <v>102</v>
      </c>
      <c r="W10" s="2" t="s">
        <v>102</v>
      </c>
      <c r="X10" s="2" t="s">
        <v>102</v>
      </c>
      <c r="Y10" s="2" t="s">
        <v>102</v>
      </c>
      <c r="Z10" s="2" t="s">
        <v>102</v>
      </c>
      <c r="AA10" s="2" t="s">
        <v>102</v>
      </c>
      <c r="AB10" s="2" t="s">
        <v>102</v>
      </c>
      <c r="AC10" s="2" t="s">
        <v>102</v>
      </c>
      <c r="AD10" s="2" t="s">
        <v>102</v>
      </c>
      <c r="AE10" s="2" t="s">
        <v>102</v>
      </c>
      <c r="AF10" s="93">
        <f t="shared" si="6"/>
        <v>60</v>
      </c>
      <c r="AG10" s="12" t="s">
        <v>102</v>
      </c>
      <c r="AH10" s="46" t="s">
        <v>102</v>
      </c>
      <c r="AI10" s="2" t="s">
        <v>102</v>
      </c>
      <c r="AJ10" s="2" t="s">
        <v>102</v>
      </c>
      <c r="AK10" s="6" t="s">
        <v>102</v>
      </c>
      <c r="AL10" s="115">
        <f t="shared" si="7"/>
        <v>40</v>
      </c>
      <c r="AM10" s="12" t="s">
        <v>102</v>
      </c>
      <c r="AN10" s="2" t="s">
        <v>102</v>
      </c>
      <c r="AO10" s="116">
        <f t="shared" si="8"/>
        <v>16</v>
      </c>
      <c r="AP10" s="45"/>
      <c r="AQ10" s="46"/>
      <c r="AR10" s="44"/>
      <c r="AS10" s="118">
        <f t="shared" si="9"/>
        <v>0</v>
      </c>
      <c r="AT10" s="154">
        <f t="shared" si="10"/>
        <v>214</v>
      </c>
      <c r="AU10" s="171" t="s">
        <v>4</v>
      </c>
      <c r="AV10" s="191">
        <f t="shared" si="11"/>
        <v>2.8794402583423038</v>
      </c>
      <c r="AW10" s="192">
        <f t="shared" si="12"/>
        <v>71.33333333333334</v>
      </c>
    </row>
    <row r="11" spans="1:49" ht="15" customHeight="1">
      <c r="A11" s="12" t="s">
        <v>22</v>
      </c>
      <c r="B11" s="13" t="s">
        <v>219</v>
      </c>
      <c r="C11" s="94">
        <v>24</v>
      </c>
      <c r="D11" s="207">
        <f t="shared" si="0"/>
        <v>24</v>
      </c>
      <c r="E11" s="2">
        <v>7</v>
      </c>
      <c r="F11" s="107">
        <f t="shared" si="1"/>
        <v>7</v>
      </c>
      <c r="G11" s="97">
        <f t="shared" si="2"/>
        <v>31</v>
      </c>
      <c r="H11" s="12" t="s">
        <v>102</v>
      </c>
      <c r="I11" s="100">
        <f t="shared" si="3"/>
        <v>15</v>
      </c>
      <c r="J11" s="25" t="s">
        <v>102</v>
      </c>
      <c r="K11" s="2"/>
      <c r="L11" s="2"/>
      <c r="M11" s="2"/>
      <c r="N11" s="11"/>
      <c r="O11" s="2"/>
      <c r="P11" s="108">
        <f t="shared" si="4"/>
        <v>15</v>
      </c>
      <c r="Q11" s="12"/>
      <c r="R11" s="164" t="s">
        <v>102</v>
      </c>
      <c r="S11" s="110">
        <f t="shared" si="5"/>
        <v>15</v>
      </c>
      <c r="T11" s="12" t="s">
        <v>102</v>
      </c>
      <c r="U11" s="2" t="s">
        <v>102</v>
      </c>
      <c r="V11" s="2" t="s">
        <v>102</v>
      </c>
      <c r="W11" s="2" t="s">
        <v>102</v>
      </c>
      <c r="X11" s="2" t="s">
        <v>102</v>
      </c>
      <c r="Y11" s="2" t="s">
        <v>102</v>
      </c>
      <c r="Z11" s="2" t="s">
        <v>102</v>
      </c>
      <c r="AA11" s="2" t="s">
        <v>102</v>
      </c>
      <c r="AB11" s="2" t="s">
        <v>102</v>
      </c>
      <c r="AC11" s="2" t="s">
        <v>102</v>
      </c>
      <c r="AD11" s="2" t="s">
        <v>102</v>
      </c>
      <c r="AE11" s="2" t="s">
        <v>102</v>
      </c>
      <c r="AF11" s="93">
        <f t="shared" si="6"/>
        <v>60</v>
      </c>
      <c r="AG11" s="126" t="s">
        <v>102</v>
      </c>
      <c r="AH11" s="46" t="s">
        <v>102</v>
      </c>
      <c r="AI11" s="2" t="s">
        <v>102</v>
      </c>
      <c r="AJ11" s="2" t="s">
        <v>102</v>
      </c>
      <c r="AK11" s="6" t="s">
        <v>102</v>
      </c>
      <c r="AL11" s="115">
        <f t="shared" si="7"/>
        <v>40</v>
      </c>
      <c r="AM11" s="12" t="s">
        <v>102</v>
      </c>
      <c r="AN11" s="2" t="s">
        <v>102</v>
      </c>
      <c r="AO11" s="116">
        <f t="shared" si="8"/>
        <v>16</v>
      </c>
      <c r="AP11" s="67"/>
      <c r="AQ11" s="46"/>
      <c r="AR11" s="44"/>
      <c r="AS11" s="118">
        <f t="shared" si="9"/>
        <v>0</v>
      </c>
      <c r="AT11" s="154">
        <f t="shared" si="10"/>
        <v>192</v>
      </c>
      <c r="AU11" s="171" t="s">
        <v>5</v>
      </c>
      <c r="AV11" s="191">
        <f t="shared" si="11"/>
        <v>2.583423035522067</v>
      </c>
      <c r="AW11" s="192">
        <f t="shared" si="12"/>
        <v>64</v>
      </c>
    </row>
    <row r="12" spans="1:49" ht="15" customHeight="1">
      <c r="A12" s="12" t="s">
        <v>199</v>
      </c>
      <c r="B12" s="125" t="s">
        <v>249</v>
      </c>
      <c r="C12" s="94">
        <v>26</v>
      </c>
      <c r="D12" s="207">
        <f t="shared" si="0"/>
        <v>26</v>
      </c>
      <c r="E12" s="2">
        <v>14</v>
      </c>
      <c r="F12" s="107">
        <f t="shared" si="1"/>
        <v>14</v>
      </c>
      <c r="G12" s="97">
        <f t="shared" si="2"/>
        <v>40</v>
      </c>
      <c r="H12" s="12" t="s">
        <v>102</v>
      </c>
      <c r="I12" s="100">
        <f t="shared" si="3"/>
        <v>15</v>
      </c>
      <c r="J12" s="45" t="s">
        <v>102</v>
      </c>
      <c r="K12" s="2"/>
      <c r="L12" s="2"/>
      <c r="M12" s="2"/>
      <c r="N12" s="11"/>
      <c r="O12" s="2"/>
      <c r="P12" s="108">
        <f t="shared" si="4"/>
        <v>15</v>
      </c>
      <c r="Q12" s="12"/>
      <c r="R12" s="166" t="s">
        <v>102</v>
      </c>
      <c r="S12" s="110">
        <f t="shared" si="5"/>
        <v>15</v>
      </c>
      <c r="T12" s="12" t="s">
        <v>102</v>
      </c>
      <c r="U12" s="2" t="s">
        <v>102</v>
      </c>
      <c r="V12" s="2" t="s">
        <v>102</v>
      </c>
      <c r="W12" s="2" t="s">
        <v>102</v>
      </c>
      <c r="X12" s="2" t="s">
        <v>102</v>
      </c>
      <c r="Y12" s="2" t="s">
        <v>102</v>
      </c>
      <c r="Z12" s="2" t="s">
        <v>102</v>
      </c>
      <c r="AA12" s="2" t="s">
        <v>102</v>
      </c>
      <c r="AB12" s="2" t="s">
        <v>102</v>
      </c>
      <c r="AC12" s="2" t="s">
        <v>102</v>
      </c>
      <c r="AD12" s="2" t="s">
        <v>102</v>
      </c>
      <c r="AE12" s="2" t="s">
        <v>102</v>
      </c>
      <c r="AF12" s="93">
        <f t="shared" si="6"/>
        <v>60</v>
      </c>
      <c r="AG12" s="12" t="s">
        <v>102</v>
      </c>
      <c r="AH12" s="46" t="s">
        <v>102</v>
      </c>
      <c r="AI12" s="2"/>
      <c r="AJ12" s="2" t="s">
        <v>102</v>
      </c>
      <c r="AK12" s="6" t="s">
        <v>102</v>
      </c>
      <c r="AL12" s="115">
        <f t="shared" si="7"/>
        <v>32</v>
      </c>
      <c r="AM12" s="12" t="s">
        <v>102</v>
      </c>
      <c r="AN12" s="2"/>
      <c r="AO12" s="116">
        <f t="shared" si="8"/>
        <v>8</v>
      </c>
      <c r="AP12" s="45"/>
      <c r="AQ12" s="68"/>
      <c r="AR12" s="44"/>
      <c r="AS12" s="118">
        <f t="shared" si="9"/>
        <v>0</v>
      </c>
      <c r="AT12" s="154">
        <f t="shared" si="10"/>
        <v>185</v>
      </c>
      <c r="AU12" s="171" t="s">
        <v>6</v>
      </c>
      <c r="AV12" s="191">
        <f t="shared" si="11"/>
        <v>2.4892357373519913</v>
      </c>
      <c r="AW12" s="192">
        <f t="shared" si="12"/>
        <v>61.66666666666667</v>
      </c>
    </row>
    <row r="13" spans="1:49" ht="15" customHeight="1">
      <c r="A13" s="12" t="s">
        <v>16</v>
      </c>
      <c r="B13" s="13" t="s">
        <v>71</v>
      </c>
      <c r="C13" s="94">
        <v>16</v>
      </c>
      <c r="D13" s="207">
        <f t="shared" si="0"/>
        <v>16</v>
      </c>
      <c r="E13" s="2">
        <v>-5</v>
      </c>
      <c r="F13" s="107">
        <f t="shared" si="1"/>
        <v>0</v>
      </c>
      <c r="G13" s="97">
        <f t="shared" si="2"/>
        <v>16</v>
      </c>
      <c r="H13" s="12" t="s">
        <v>102</v>
      </c>
      <c r="I13" s="100">
        <f t="shared" si="3"/>
        <v>15</v>
      </c>
      <c r="J13" s="25"/>
      <c r="K13" s="2" t="s">
        <v>102</v>
      </c>
      <c r="L13" s="2"/>
      <c r="M13" s="2"/>
      <c r="N13" s="11"/>
      <c r="O13" s="2"/>
      <c r="P13" s="108">
        <f t="shared" si="4"/>
        <v>15</v>
      </c>
      <c r="Q13" s="12"/>
      <c r="R13" s="164" t="s">
        <v>102</v>
      </c>
      <c r="S13" s="110">
        <f t="shared" si="5"/>
        <v>15</v>
      </c>
      <c r="T13" s="12" t="s">
        <v>102</v>
      </c>
      <c r="U13" s="2" t="s">
        <v>102</v>
      </c>
      <c r="V13" s="2" t="s">
        <v>102</v>
      </c>
      <c r="W13" s="2" t="s">
        <v>102</v>
      </c>
      <c r="X13" s="2" t="s">
        <v>102</v>
      </c>
      <c r="Y13" s="2" t="s">
        <v>102</v>
      </c>
      <c r="Z13" s="2" t="s">
        <v>102</v>
      </c>
      <c r="AA13" s="2" t="s">
        <v>102</v>
      </c>
      <c r="AB13" s="2" t="s">
        <v>102</v>
      </c>
      <c r="AC13" s="2" t="s">
        <v>102</v>
      </c>
      <c r="AD13" s="2" t="s">
        <v>102</v>
      </c>
      <c r="AE13" s="2" t="s">
        <v>102</v>
      </c>
      <c r="AF13" s="93">
        <f t="shared" si="6"/>
        <v>60</v>
      </c>
      <c r="AG13" s="12" t="s">
        <v>102</v>
      </c>
      <c r="AH13" s="46" t="s">
        <v>102</v>
      </c>
      <c r="AI13" s="2" t="s">
        <v>102</v>
      </c>
      <c r="AJ13" s="2" t="s">
        <v>102</v>
      </c>
      <c r="AK13" s="6" t="s">
        <v>102</v>
      </c>
      <c r="AL13" s="115">
        <f t="shared" si="7"/>
        <v>40</v>
      </c>
      <c r="AM13" s="12" t="s">
        <v>102</v>
      </c>
      <c r="AN13" s="2" t="s">
        <v>102</v>
      </c>
      <c r="AO13" s="116">
        <f t="shared" si="8"/>
        <v>16</v>
      </c>
      <c r="AP13" s="45"/>
      <c r="AQ13" s="46"/>
      <c r="AR13" s="44"/>
      <c r="AS13" s="118">
        <f t="shared" si="9"/>
        <v>0</v>
      </c>
      <c r="AT13" s="153">
        <f t="shared" si="10"/>
        <v>177</v>
      </c>
      <c r="AU13" s="171" t="s">
        <v>273</v>
      </c>
      <c r="AV13" s="191">
        <f t="shared" si="11"/>
        <v>2.3815931108719055</v>
      </c>
      <c r="AW13" s="192">
        <f t="shared" si="12"/>
        <v>59</v>
      </c>
    </row>
    <row r="14" spans="1:49" ht="15" customHeight="1">
      <c r="A14" s="12" t="s">
        <v>26</v>
      </c>
      <c r="B14" s="13" t="s">
        <v>222</v>
      </c>
      <c r="C14" s="94">
        <v>24</v>
      </c>
      <c r="D14" s="207">
        <f t="shared" si="0"/>
        <v>24</v>
      </c>
      <c r="E14" s="2">
        <v>-9</v>
      </c>
      <c r="F14" s="107">
        <f t="shared" si="1"/>
        <v>0</v>
      </c>
      <c r="G14" s="97">
        <f t="shared" si="2"/>
        <v>24</v>
      </c>
      <c r="H14" s="12" t="s">
        <v>102</v>
      </c>
      <c r="I14" s="100">
        <f t="shared" si="3"/>
        <v>15</v>
      </c>
      <c r="J14" s="12" t="s">
        <v>102</v>
      </c>
      <c r="K14" s="2"/>
      <c r="L14" s="2"/>
      <c r="M14" s="2"/>
      <c r="N14" s="11"/>
      <c r="O14" s="2"/>
      <c r="P14" s="108">
        <f t="shared" si="4"/>
        <v>15</v>
      </c>
      <c r="Q14" s="12"/>
      <c r="R14" s="164" t="s">
        <v>102</v>
      </c>
      <c r="S14" s="110">
        <f t="shared" si="5"/>
        <v>15</v>
      </c>
      <c r="T14" s="12" t="s">
        <v>102</v>
      </c>
      <c r="U14" s="2" t="s">
        <v>102</v>
      </c>
      <c r="V14" s="2" t="s">
        <v>102</v>
      </c>
      <c r="W14" s="2" t="s">
        <v>102</v>
      </c>
      <c r="X14" s="2" t="s">
        <v>102</v>
      </c>
      <c r="Y14" s="2" t="s">
        <v>102</v>
      </c>
      <c r="Z14" s="2" t="s">
        <v>102</v>
      </c>
      <c r="AA14" s="2" t="s">
        <v>102</v>
      </c>
      <c r="AB14" s="2" t="s">
        <v>102</v>
      </c>
      <c r="AC14" s="2" t="s">
        <v>102</v>
      </c>
      <c r="AD14" s="2" t="s">
        <v>102</v>
      </c>
      <c r="AE14" s="2" t="s">
        <v>102</v>
      </c>
      <c r="AF14" s="93">
        <f t="shared" si="6"/>
        <v>60</v>
      </c>
      <c r="AG14" s="12" t="s">
        <v>102</v>
      </c>
      <c r="AH14" s="46" t="s">
        <v>102</v>
      </c>
      <c r="AI14" s="2"/>
      <c r="AJ14" s="2" t="s">
        <v>102</v>
      </c>
      <c r="AK14" s="6" t="s">
        <v>102</v>
      </c>
      <c r="AL14" s="115">
        <f t="shared" si="7"/>
        <v>32</v>
      </c>
      <c r="AM14" s="12" t="s">
        <v>102</v>
      </c>
      <c r="AN14" s="2" t="s">
        <v>102</v>
      </c>
      <c r="AO14" s="116">
        <f t="shared" si="8"/>
        <v>16</v>
      </c>
      <c r="AP14" s="45"/>
      <c r="AQ14" s="68"/>
      <c r="AR14" s="44"/>
      <c r="AS14" s="118">
        <f t="shared" si="9"/>
        <v>0</v>
      </c>
      <c r="AT14" s="153">
        <f t="shared" si="10"/>
        <v>177</v>
      </c>
      <c r="AU14" s="171" t="s">
        <v>274</v>
      </c>
      <c r="AV14" s="191">
        <f t="shared" si="11"/>
        <v>2.3815931108719055</v>
      </c>
      <c r="AW14" s="192">
        <f t="shared" si="12"/>
        <v>59</v>
      </c>
    </row>
    <row r="15" spans="1:49" ht="15" customHeight="1">
      <c r="A15" s="12" t="s">
        <v>204</v>
      </c>
      <c r="B15" s="125" t="s">
        <v>207</v>
      </c>
      <c r="C15" s="208">
        <v>20</v>
      </c>
      <c r="D15" s="207">
        <f t="shared" si="0"/>
        <v>20</v>
      </c>
      <c r="E15" s="164">
        <v>1</v>
      </c>
      <c r="F15" s="107">
        <f t="shared" si="1"/>
        <v>1</v>
      </c>
      <c r="G15" s="97">
        <f t="shared" si="2"/>
        <v>21</v>
      </c>
      <c r="H15" s="67" t="s">
        <v>102</v>
      </c>
      <c r="I15" s="100">
        <f t="shared" si="3"/>
        <v>15</v>
      </c>
      <c r="J15" s="67" t="s">
        <v>102</v>
      </c>
      <c r="K15" s="2"/>
      <c r="L15" s="2"/>
      <c r="M15" s="2"/>
      <c r="N15" s="2"/>
      <c r="O15" s="2"/>
      <c r="P15" s="108">
        <f t="shared" si="4"/>
        <v>15</v>
      </c>
      <c r="Q15" s="12"/>
      <c r="R15" s="166" t="s">
        <v>102</v>
      </c>
      <c r="S15" s="110">
        <f t="shared" si="5"/>
        <v>15</v>
      </c>
      <c r="T15" s="12" t="s">
        <v>102</v>
      </c>
      <c r="U15" s="2" t="s">
        <v>102</v>
      </c>
      <c r="V15" s="2" t="s">
        <v>102</v>
      </c>
      <c r="W15" s="2" t="s">
        <v>102</v>
      </c>
      <c r="X15" s="2" t="s">
        <v>102</v>
      </c>
      <c r="Y15" s="2" t="s">
        <v>102</v>
      </c>
      <c r="Z15" s="2" t="s">
        <v>102</v>
      </c>
      <c r="AA15" s="2" t="s">
        <v>102</v>
      </c>
      <c r="AB15" s="2" t="s">
        <v>102</v>
      </c>
      <c r="AC15" s="2" t="s">
        <v>102</v>
      </c>
      <c r="AD15" s="2" t="s">
        <v>102</v>
      </c>
      <c r="AE15" s="2" t="s">
        <v>102</v>
      </c>
      <c r="AF15" s="93">
        <f t="shared" si="6"/>
        <v>60</v>
      </c>
      <c r="AG15" s="67" t="s">
        <v>102</v>
      </c>
      <c r="AH15" s="46" t="s">
        <v>102</v>
      </c>
      <c r="AI15" s="68"/>
      <c r="AJ15" s="68" t="s">
        <v>102</v>
      </c>
      <c r="AK15" s="69" t="s">
        <v>102</v>
      </c>
      <c r="AL15" s="115">
        <f t="shared" si="7"/>
        <v>32</v>
      </c>
      <c r="AM15" s="67" t="s">
        <v>102</v>
      </c>
      <c r="AN15" s="68" t="s">
        <v>102</v>
      </c>
      <c r="AO15" s="116">
        <f t="shared" si="8"/>
        <v>16</v>
      </c>
      <c r="AP15" s="45"/>
      <c r="AQ15" s="46"/>
      <c r="AR15" s="44"/>
      <c r="AS15" s="118">
        <f t="shared" si="9"/>
        <v>0</v>
      </c>
      <c r="AT15" s="153">
        <f t="shared" si="10"/>
        <v>174</v>
      </c>
      <c r="AU15" s="171" t="s">
        <v>275</v>
      </c>
      <c r="AV15" s="191">
        <f t="shared" si="11"/>
        <v>2.3412271259418733</v>
      </c>
      <c r="AW15" s="192">
        <f t="shared" si="12"/>
        <v>57.99999999999999</v>
      </c>
    </row>
    <row r="16" spans="1:49" ht="15" customHeight="1">
      <c r="A16" s="12" t="s">
        <v>196</v>
      </c>
      <c r="B16" s="13" t="s">
        <v>66</v>
      </c>
      <c r="C16" s="146"/>
      <c r="D16" s="207">
        <f t="shared" si="0"/>
        <v>0</v>
      </c>
      <c r="E16" s="147"/>
      <c r="F16" s="107">
        <f t="shared" si="1"/>
        <v>0</v>
      </c>
      <c r="G16" s="97">
        <f t="shared" si="2"/>
        <v>0</v>
      </c>
      <c r="H16" s="12" t="s">
        <v>102</v>
      </c>
      <c r="I16" s="100">
        <f t="shared" si="3"/>
        <v>15</v>
      </c>
      <c r="J16" s="12"/>
      <c r="K16" s="2" t="s">
        <v>102</v>
      </c>
      <c r="L16" s="2"/>
      <c r="M16" s="2"/>
      <c r="N16" s="11"/>
      <c r="O16" s="2"/>
      <c r="P16" s="108">
        <f t="shared" si="4"/>
        <v>15</v>
      </c>
      <c r="Q16" s="12"/>
      <c r="R16" s="164" t="s">
        <v>102</v>
      </c>
      <c r="S16" s="110">
        <f t="shared" si="5"/>
        <v>15</v>
      </c>
      <c r="T16" s="12" t="s">
        <v>102</v>
      </c>
      <c r="U16" s="2" t="s">
        <v>102</v>
      </c>
      <c r="V16" s="2" t="s">
        <v>102</v>
      </c>
      <c r="W16" s="2" t="s">
        <v>102</v>
      </c>
      <c r="X16" s="2" t="s">
        <v>102</v>
      </c>
      <c r="Y16" s="2" t="s">
        <v>102</v>
      </c>
      <c r="Z16" s="2" t="s">
        <v>102</v>
      </c>
      <c r="AA16" s="2" t="s">
        <v>102</v>
      </c>
      <c r="AB16" s="2" t="s">
        <v>102</v>
      </c>
      <c r="AC16" s="2" t="s">
        <v>102</v>
      </c>
      <c r="AD16" s="2" t="s">
        <v>102</v>
      </c>
      <c r="AE16" s="2" t="s">
        <v>102</v>
      </c>
      <c r="AF16" s="93">
        <f t="shared" si="6"/>
        <v>60</v>
      </c>
      <c r="AG16" s="12"/>
      <c r="AH16" s="46" t="s">
        <v>102</v>
      </c>
      <c r="AI16" s="2" t="s">
        <v>102</v>
      </c>
      <c r="AJ16" s="2" t="s">
        <v>102</v>
      </c>
      <c r="AK16" s="6" t="s">
        <v>102</v>
      </c>
      <c r="AL16" s="115">
        <f t="shared" si="7"/>
        <v>32</v>
      </c>
      <c r="AM16" s="12" t="s">
        <v>102</v>
      </c>
      <c r="AN16" s="2" t="s">
        <v>102</v>
      </c>
      <c r="AO16" s="116">
        <f t="shared" si="8"/>
        <v>16</v>
      </c>
      <c r="AP16" s="45"/>
      <c r="AQ16" s="46" t="s">
        <v>102</v>
      </c>
      <c r="AR16" s="44"/>
      <c r="AS16" s="118">
        <f t="shared" si="9"/>
        <v>15</v>
      </c>
      <c r="AT16" s="154">
        <f t="shared" si="10"/>
        <v>168</v>
      </c>
      <c r="AU16" s="171" t="s">
        <v>7</v>
      </c>
      <c r="AV16" s="191">
        <f t="shared" si="11"/>
        <v>2.2604951560818085</v>
      </c>
      <c r="AW16" s="192">
        <f t="shared" si="12"/>
        <v>56.00000000000001</v>
      </c>
    </row>
    <row r="17" spans="1:49" ht="15" customHeight="1">
      <c r="A17" s="12" t="s">
        <v>7</v>
      </c>
      <c r="B17" s="13" t="s">
        <v>212</v>
      </c>
      <c r="C17" s="94">
        <v>20</v>
      </c>
      <c r="D17" s="207">
        <f t="shared" si="0"/>
        <v>20</v>
      </c>
      <c r="E17" s="2">
        <v>-12</v>
      </c>
      <c r="F17" s="107">
        <f t="shared" si="1"/>
        <v>0</v>
      </c>
      <c r="G17" s="97">
        <f t="shared" si="2"/>
        <v>20</v>
      </c>
      <c r="H17" s="12" t="s">
        <v>102</v>
      </c>
      <c r="I17" s="100">
        <f t="shared" si="3"/>
        <v>15</v>
      </c>
      <c r="J17" s="12" t="s">
        <v>102</v>
      </c>
      <c r="K17" s="2"/>
      <c r="L17" s="2"/>
      <c r="M17" s="2"/>
      <c r="N17" s="11"/>
      <c r="O17" s="2"/>
      <c r="P17" s="108">
        <f t="shared" si="4"/>
        <v>15</v>
      </c>
      <c r="Q17" s="12"/>
      <c r="R17" s="164" t="s">
        <v>102</v>
      </c>
      <c r="S17" s="110">
        <f t="shared" si="5"/>
        <v>15</v>
      </c>
      <c r="T17" s="12" t="s">
        <v>102</v>
      </c>
      <c r="U17" s="2" t="s">
        <v>102</v>
      </c>
      <c r="V17" s="2" t="s">
        <v>102</v>
      </c>
      <c r="W17" s="2" t="s">
        <v>102</v>
      </c>
      <c r="X17" s="2" t="s">
        <v>102</v>
      </c>
      <c r="Y17" s="2" t="s">
        <v>102</v>
      </c>
      <c r="Z17" s="2" t="s">
        <v>102</v>
      </c>
      <c r="AA17" s="2" t="s">
        <v>102</v>
      </c>
      <c r="AB17" s="2" t="s">
        <v>102</v>
      </c>
      <c r="AC17" s="2" t="s">
        <v>102</v>
      </c>
      <c r="AD17" s="2" t="s">
        <v>102</v>
      </c>
      <c r="AE17" s="2" t="s">
        <v>102</v>
      </c>
      <c r="AF17" s="93">
        <f t="shared" si="6"/>
        <v>60</v>
      </c>
      <c r="AG17" s="12" t="s">
        <v>102</v>
      </c>
      <c r="AH17" s="68" t="s">
        <v>102</v>
      </c>
      <c r="AI17" s="2"/>
      <c r="AJ17" s="2" t="s">
        <v>102</v>
      </c>
      <c r="AK17" s="6" t="s">
        <v>102</v>
      </c>
      <c r="AL17" s="115">
        <f t="shared" si="7"/>
        <v>32</v>
      </c>
      <c r="AM17" s="12"/>
      <c r="AN17" s="2" t="s">
        <v>102</v>
      </c>
      <c r="AO17" s="116">
        <f t="shared" si="8"/>
        <v>8</v>
      </c>
      <c r="AP17" s="45"/>
      <c r="AQ17" s="46"/>
      <c r="AR17" s="44"/>
      <c r="AS17" s="118">
        <f t="shared" si="9"/>
        <v>0</v>
      </c>
      <c r="AT17" s="153">
        <f t="shared" si="10"/>
        <v>165</v>
      </c>
      <c r="AU17" s="171" t="s">
        <v>8</v>
      </c>
      <c r="AV17" s="191">
        <f t="shared" si="11"/>
        <v>2.220129171151776</v>
      </c>
      <c r="AW17" s="192">
        <f t="shared" si="12"/>
        <v>55.00000000000001</v>
      </c>
    </row>
    <row r="18" spans="1:49" ht="15" customHeight="1">
      <c r="A18" s="12" t="s">
        <v>202</v>
      </c>
      <c r="B18" s="13" t="s">
        <v>65</v>
      </c>
      <c r="C18" s="94">
        <v>11</v>
      </c>
      <c r="D18" s="103">
        <f t="shared" si="0"/>
        <v>11</v>
      </c>
      <c r="E18" s="2">
        <v>0</v>
      </c>
      <c r="F18" s="107">
        <f t="shared" si="1"/>
        <v>0</v>
      </c>
      <c r="G18" s="97">
        <f t="shared" si="2"/>
        <v>11</v>
      </c>
      <c r="H18" s="12" t="s">
        <v>102</v>
      </c>
      <c r="I18" s="100">
        <f t="shared" si="3"/>
        <v>15</v>
      </c>
      <c r="J18" s="67" t="s">
        <v>102</v>
      </c>
      <c r="K18" s="2"/>
      <c r="L18" s="2"/>
      <c r="M18" s="2"/>
      <c r="N18" s="11"/>
      <c r="O18" s="2"/>
      <c r="P18" s="108">
        <f t="shared" si="4"/>
        <v>15</v>
      </c>
      <c r="Q18" s="12"/>
      <c r="R18" s="164" t="s">
        <v>102</v>
      </c>
      <c r="S18" s="110">
        <f t="shared" si="5"/>
        <v>15</v>
      </c>
      <c r="T18" s="12" t="s">
        <v>102</v>
      </c>
      <c r="U18" s="2" t="s">
        <v>102</v>
      </c>
      <c r="V18" s="2" t="s">
        <v>102</v>
      </c>
      <c r="W18" s="2" t="s">
        <v>102</v>
      </c>
      <c r="X18" s="2" t="s">
        <v>102</v>
      </c>
      <c r="Y18" s="2" t="s">
        <v>102</v>
      </c>
      <c r="Z18" s="2" t="s">
        <v>102</v>
      </c>
      <c r="AA18" s="2" t="s">
        <v>102</v>
      </c>
      <c r="AB18" s="2" t="s">
        <v>102</v>
      </c>
      <c r="AC18" s="2" t="s">
        <v>102</v>
      </c>
      <c r="AD18" s="2" t="s">
        <v>102</v>
      </c>
      <c r="AE18" s="2" t="s">
        <v>102</v>
      </c>
      <c r="AF18" s="93">
        <f t="shared" si="6"/>
        <v>60</v>
      </c>
      <c r="AG18" s="12" t="s">
        <v>102</v>
      </c>
      <c r="AH18" s="46" t="s">
        <v>102</v>
      </c>
      <c r="AI18" s="2" t="s">
        <v>102</v>
      </c>
      <c r="AJ18" s="2" t="s">
        <v>102</v>
      </c>
      <c r="AK18" s="6" t="s">
        <v>102</v>
      </c>
      <c r="AL18" s="115">
        <f t="shared" si="7"/>
        <v>40</v>
      </c>
      <c r="AM18" s="12" t="s">
        <v>102</v>
      </c>
      <c r="AN18" s="2"/>
      <c r="AO18" s="116">
        <f t="shared" si="8"/>
        <v>8</v>
      </c>
      <c r="AP18" s="45"/>
      <c r="AQ18" s="46"/>
      <c r="AR18" s="44"/>
      <c r="AS18" s="118">
        <f t="shared" si="9"/>
        <v>0</v>
      </c>
      <c r="AT18" s="153">
        <f t="shared" si="10"/>
        <v>164</v>
      </c>
      <c r="AU18" s="171" t="s">
        <v>9</v>
      </c>
      <c r="AV18" s="191">
        <f t="shared" si="11"/>
        <v>2.2066738428417656</v>
      </c>
      <c r="AW18" s="192">
        <f t="shared" si="12"/>
        <v>54.666666666666664</v>
      </c>
    </row>
    <row r="19" spans="1:49" ht="15" customHeight="1">
      <c r="A19" s="12" t="s">
        <v>25</v>
      </c>
      <c r="B19" s="13" t="s">
        <v>223</v>
      </c>
      <c r="C19" s="94">
        <v>5</v>
      </c>
      <c r="D19" s="103">
        <f t="shared" si="0"/>
        <v>5</v>
      </c>
      <c r="E19" s="2">
        <v>-67</v>
      </c>
      <c r="F19" s="107">
        <f t="shared" si="1"/>
        <v>0</v>
      </c>
      <c r="G19" s="97">
        <f t="shared" si="2"/>
        <v>5</v>
      </c>
      <c r="H19" s="12" t="s">
        <v>102</v>
      </c>
      <c r="I19" s="100">
        <f t="shared" si="3"/>
        <v>15</v>
      </c>
      <c r="J19" s="12"/>
      <c r="K19" s="2" t="s">
        <v>102</v>
      </c>
      <c r="L19" s="2"/>
      <c r="M19" s="2"/>
      <c r="N19" s="11"/>
      <c r="O19" s="2"/>
      <c r="P19" s="108">
        <f t="shared" si="4"/>
        <v>15</v>
      </c>
      <c r="Q19" s="12"/>
      <c r="R19" s="164" t="s">
        <v>102</v>
      </c>
      <c r="S19" s="110">
        <f t="shared" si="5"/>
        <v>15</v>
      </c>
      <c r="T19" s="12" t="s">
        <v>102</v>
      </c>
      <c r="U19" s="2" t="s">
        <v>102</v>
      </c>
      <c r="V19" s="2" t="s">
        <v>102</v>
      </c>
      <c r="W19" s="2" t="s">
        <v>102</v>
      </c>
      <c r="X19" s="2" t="s">
        <v>102</v>
      </c>
      <c r="Y19" s="2" t="s">
        <v>102</v>
      </c>
      <c r="Z19" s="2" t="s">
        <v>102</v>
      </c>
      <c r="AA19" s="2" t="s">
        <v>102</v>
      </c>
      <c r="AB19" s="2" t="s">
        <v>102</v>
      </c>
      <c r="AC19" s="2" t="s">
        <v>102</v>
      </c>
      <c r="AD19" s="2" t="s">
        <v>102</v>
      </c>
      <c r="AE19" s="2" t="s">
        <v>102</v>
      </c>
      <c r="AF19" s="93">
        <f t="shared" si="6"/>
        <v>60</v>
      </c>
      <c r="AG19" s="12" t="s">
        <v>102</v>
      </c>
      <c r="AH19" s="46" t="s">
        <v>102</v>
      </c>
      <c r="AI19" s="2"/>
      <c r="AJ19" s="2" t="s">
        <v>102</v>
      </c>
      <c r="AK19" s="6" t="s">
        <v>102</v>
      </c>
      <c r="AL19" s="115">
        <f t="shared" si="7"/>
        <v>32</v>
      </c>
      <c r="AM19" s="12" t="s">
        <v>102</v>
      </c>
      <c r="AN19" s="2" t="s">
        <v>102</v>
      </c>
      <c r="AO19" s="116">
        <f t="shared" si="8"/>
        <v>16</v>
      </c>
      <c r="AP19" s="45"/>
      <c r="AQ19" s="46"/>
      <c r="AR19" s="44"/>
      <c r="AS19" s="118">
        <f t="shared" si="9"/>
        <v>0</v>
      </c>
      <c r="AT19" s="153">
        <f t="shared" si="10"/>
        <v>158</v>
      </c>
      <c r="AU19" s="171" t="s">
        <v>10</v>
      </c>
      <c r="AV19" s="191">
        <f t="shared" si="11"/>
        <v>2.125941872981701</v>
      </c>
      <c r="AW19" s="192">
        <f t="shared" si="12"/>
        <v>52.666666666666664</v>
      </c>
    </row>
    <row r="20" spans="1:49" ht="15" customHeight="1">
      <c r="A20" s="12" t="s">
        <v>58</v>
      </c>
      <c r="B20" s="13" t="s">
        <v>82</v>
      </c>
      <c r="C20" s="94">
        <v>5</v>
      </c>
      <c r="D20" s="103">
        <f t="shared" si="0"/>
        <v>5</v>
      </c>
      <c r="E20" s="2">
        <v>-7</v>
      </c>
      <c r="F20" s="107">
        <f t="shared" si="1"/>
        <v>0</v>
      </c>
      <c r="G20" s="97">
        <f t="shared" si="2"/>
        <v>5</v>
      </c>
      <c r="H20" s="12" t="s">
        <v>102</v>
      </c>
      <c r="I20" s="100">
        <f t="shared" si="3"/>
        <v>15</v>
      </c>
      <c r="J20" s="12" t="s">
        <v>102</v>
      </c>
      <c r="K20" s="2"/>
      <c r="L20" s="2"/>
      <c r="M20" s="2"/>
      <c r="N20" s="11"/>
      <c r="O20" s="2"/>
      <c r="P20" s="108">
        <f t="shared" si="4"/>
        <v>15</v>
      </c>
      <c r="Q20" s="167"/>
      <c r="R20" s="164" t="s">
        <v>102</v>
      </c>
      <c r="S20" s="110">
        <f t="shared" si="5"/>
        <v>15</v>
      </c>
      <c r="T20" s="12" t="s">
        <v>102</v>
      </c>
      <c r="U20" s="2" t="s">
        <v>102</v>
      </c>
      <c r="V20" s="2" t="s">
        <v>102</v>
      </c>
      <c r="W20" s="2" t="s">
        <v>102</v>
      </c>
      <c r="X20" s="2" t="s">
        <v>102</v>
      </c>
      <c r="Y20" s="2" t="s">
        <v>102</v>
      </c>
      <c r="Z20" s="2" t="s">
        <v>102</v>
      </c>
      <c r="AA20" s="2" t="s">
        <v>102</v>
      </c>
      <c r="AB20" s="2" t="s">
        <v>102</v>
      </c>
      <c r="AC20" s="2" t="s">
        <v>102</v>
      </c>
      <c r="AD20" s="2" t="s">
        <v>102</v>
      </c>
      <c r="AE20" s="2" t="s">
        <v>102</v>
      </c>
      <c r="AF20" s="93">
        <f t="shared" si="6"/>
        <v>60</v>
      </c>
      <c r="AG20" s="12" t="s">
        <v>102</v>
      </c>
      <c r="AH20" s="46" t="s">
        <v>102</v>
      </c>
      <c r="AI20" s="2" t="s">
        <v>102</v>
      </c>
      <c r="AJ20" s="2" t="s">
        <v>102</v>
      </c>
      <c r="AK20" s="6" t="s">
        <v>102</v>
      </c>
      <c r="AL20" s="115">
        <f t="shared" si="7"/>
        <v>40</v>
      </c>
      <c r="AM20" s="12" t="s">
        <v>102</v>
      </c>
      <c r="AN20" s="2"/>
      <c r="AO20" s="116">
        <f t="shared" si="8"/>
        <v>8</v>
      </c>
      <c r="AP20" s="45"/>
      <c r="AQ20" s="46"/>
      <c r="AR20" s="44"/>
      <c r="AS20" s="118">
        <f t="shared" si="9"/>
        <v>0</v>
      </c>
      <c r="AT20" s="153">
        <f t="shared" si="10"/>
        <v>158</v>
      </c>
      <c r="AU20" s="171" t="s">
        <v>11</v>
      </c>
      <c r="AV20" s="191">
        <f t="shared" si="11"/>
        <v>2.125941872981701</v>
      </c>
      <c r="AW20" s="192">
        <f t="shared" si="12"/>
        <v>52.666666666666664</v>
      </c>
    </row>
    <row r="21" spans="1:49" ht="15" customHeight="1">
      <c r="A21" s="12" t="s">
        <v>34</v>
      </c>
      <c r="B21" s="15" t="s">
        <v>230</v>
      </c>
      <c r="C21" s="94">
        <v>10</v>
      </c>
      <c r="D21" s="103">
        <f t="shared" si="0"/>
        <v>10</v>
      </c>
      <c r="E21" s="2">
        <v>-17</v>
      </c>
      <c r="F21" s="107">
        <f t="shared" si="1"/>
        <v>0</v>
      </c>
      <c r="G21" s="97">
        <f t="shared" si="2"/>
        <v>10</v>
      </c>
      <c r="H21" s="12" t="s">
        <v>102</v>
      </c>
      <c r="I21" s="100">
        <f t="shared" si="3"/>
        <v>15</v>
      </c>
      <c r="J21" s="12" t="s">
        <v>102</v>
      </c>
      <c r="K21" s="2"/>
      <c r="L21" s="2"/>
      <c r="M21" s="2"/>
      <c r="N21" s="11"/>
      <c r="O21" s="2"/>
      <c r="P21" s="108">
        <f t="shared" si="4"/>
        <v>15</v>
      </c>
      <c r="Q21" s="12"/>
      <c r="R21" s="164" t="s">
        <v>102</v>
      </c>
      <c r="S21" s="110">
        <f t="shared" si="5"/>
        <v>15</v>
      </c>
      <c r="T21" s="12" t="s">
        <v>102</v>
      </c>
      <c r="U21" s="2" t="s">
        <v>102</v>
      </c>
      <c r="V21" s="2" t="s">
        <v>102</v>
      </c>
      <c r="W21" s="2" t="s">
        <v>102</v>
      </c>
      <c r="X21" s="2" t="s">
        <v>102</v>
      </c>
      <c r="Y21" s="2" t="s">
        <v>102</v>
      </c>
      <c r="Z21" s="2" t="s">
        <v>102</v>
      </c>
      <c r="AA21" s="2" t="s">
        <v>102</v>
      </c>
      <c r="AB21" s="2" t="s">
        <v>102</v>
      </c>
      <c r="AC21" s="2" t="s">
        <v>102</v>
      </c>
      <c r="AD21" s="2" t="s">
        <v>102</v>
      </c>
      <c r="AE21" s="2" t="s">
        <v>102</v>
      </c>
      <c r="AF21" s="93">
        <f t="shared" si="6"/>
        <v>60</v>
      </c>
      <c r="AG21" s="12"/>
      <c r="AH21" s="68" t="s">
        <v>102</v>
      </c>
      <c r="AI21" s="2" t="s">
        <v>102</v>
      </c>
      <c r="AJ21" s="2" t="s">
        <v>102</v>
      </c>
      <c r="AK21" s="6" t="s">
        <v>102</v>
      </c>
      <c r="AL21" s="115">
        <f t="shared" si="7"/>
        <v>32</v>
      </c>
      <c r="AM21" s="12" t="s">
        <v>102</v>
      </c>
      <c r="AN21" s="2"/>
      <c r="AO21" s="116">
        <f t="shared" si="8"/>
        <v>8</v>
      </c>
      <c r="AP21" s="67"/>
      <c r="AQ21" s="68"/>
      <c r="AR21" s="69"/>
      <c r="AS21" s="118">
        <f t="shared" si="9"/>
        <v>0</v>
      </c>
      <c r="AT21" s="153">
        <f t="shared" si="10"/>
        <v>155</v>
      </c>
      <c r="AU21" s="171" t="s">
        <v>12</v>
      </c>
      <c r="AV21" s="191">
        <f t="shared" si="11"/>
        <v>2.0855758880516686</v>
      </c>
      <c r="AW21" s="192">
        <f t="shared" si="12"/>
        <v>51.66666666666667</v>
      </c>
    </row>
    <row r="22" spans="1:49" ht="15" customHeight="1">
      <c r="A22" s="12" t="s">
        <v>15</v>
      </c>
      <c r="B22" s="13" t="s">
        <v>214</v>
      </c>
      <c r="C22" s="94">
        <v>1</v>
      </c>
      <c r="D22" s="103">
        <f t="shared" si="0"/>
        <v>1</v>
      </c>
      <c r="E22" s="2">
        <v>-5</v>
      </c>
      <c r="F22" s="107">
        <f t="shared" si="1"/>
        <v>0</v>
      </c>
      <c r="G22" s="97">
        <f t="shared" si="2"/>
        <v>1</v>
      </c>
      <c r="H22" s="12" t="s">
        <v>102</v>
      </c>
      <c r="I22" s="100">
        <f t="shared" si="3"/>
        <v>15</v>
      </c>
      <c r="J22" s="12" t="s">
        <v>102</v>
      </c>
      <c r="K22" s="2"/>
      <c r="L22" s="2"/>
      <c r="M22" s="2"/>
      <c r="N22" s="11"/>
      <c r="O22" s="2"/>
      <c r="P22" s="108">
        <f t="shared" si="4"/>
        <v>15</v>
      </c>
      <c r="Q22" s="12"/>
      <c r="R22" s="164" t="s">
        <v>102</v>
      </c>
      <c r="S22" s="110">
        <f t="shared" si="5"/>
        <v>15</v>
      </c>
      <c r="T22" s="12" t="s">
        <v>102</v>
      </c>
      <c r="U22" s="2" t="s">
        <v>102</v>
      </c>
      <c r="V22" s="2" t="s">
        <v>102</v>
      </c>
      <c r="W22" s="2" t="s">
        <v>102</v>
      </c>
      <c r="X22" s="2" t="s">
        <v>102</v>
      </c>
      <c r="Y22" s="2" t="s">
        <v>102</v>
      </c>
      <c r="Z22" s="2" t="s">
        <v>102</v>
      </c>
      <c r="AA22" s="2" t="s">
        <v>102</v>
      </c>
      <c r="AB22" s="2" t="s">
        <v>102</v>
      </c>
      <c r="AC22" s="2" t="s">
        <v>102</v>
      </c>
      <c r="AD22" s="2" t="s">
        <v>102</v>
      </c>
      <c r="AE22" s="2" t="s">
        <v>102</v>
      </c>
      <c r="AF22" s="93">
        <f t="shared" si="6"/>
        <v>60</v>
      </c>
      <c r="AG22" s="12" t="s">
        <v>102</v>
      </c>
      <c r="AH22" s="46" t="s">
        <v>102</v>
      </c>
      <c r="AI22" s="2"/>
      <c r="AJ22" s="2" t="s">
        <v>102</v>
      </c>
      <c r="AK22" s="6" t="s">
        <v>102</v>
      </c>
      <c r="AL22" s="115">
        <f t="shared" si="7"/>
        <v>32</v>
      </c>
      <c r="AM22" s="12" t="s">
        <v>102</v>
      </c>
      <c r="AN22" s="2" t="s">
        <v>102</v>
      </c>
      <c r="AO22" s="116">
        <f t="shared" si="8"/>
        <v>16</v>
      </c>
      <c r="AP22" s="45"/>
      <c r="AQ22" s="46"/>
      <c r="AR22" s="44"/>
      <c r="AS22" s="118">
        <f t="shared" si="9"/>
        <v>0</v>
      </c>
      <c r="AT22" s="153">
        <f t="shared" si="10"/>
        <v>154</v>
      </c>
      <c r="AU22" s="171" t="s">
        <v>13</v>
      </c>
      <c r="AV22" s="191">
        <f t="shared" si="11"/>
        <v>2.072120559741658</v>
      </c>
      <c r="AW22" s="192">
        <f t="shared" si="12"/>
        <v>51.33333333333333</v>
      </c>
    </row>
    <row r="23" spans="1:49" ht="15" customHeight="1">
      <c r="A23" s="12" t="s">
        <v>200</v>
      </c>
      <c r="B23" s="13" t="s">
        <v>64</v>
      </c>
      <c r="C23" s="94">
        <v>16</v>
      </c>
      <c r="D23" s="103">
        <f t="shared" si="0"/>
        <v>16</v>
      </c>
      <c r="E23" s="2">
        <v>-6</v>
      </c>
      <c r="F23" s="107">
        <f t="shared" si="1"/>
        <v>0</v>
      </c>
      <c r="G23" s="97">
        <f t="shared" si="2"/>
        <v>16</v>
      </c>
      <c r="H23" s="12" t="s">
        <v>102</v>
      </c>
      <c r="I23" s="100">
        <f t="shared" si="3"/>
        <v>15</v>
      </c>
      <c r="J23" s="67" t="s">
        <v>102</v>
      </c>
      <c r="K23" s="2"/>
      <c r="L23" s="2"/>
      <c r="M23" s="2"/>
      <c r="N23" s="11"/>
      <c r="O23" s="2"/>
      <c r="P23" s="108">
        <f t="shared" si="4"/>
        <v>15</v>
      </c>
      <c r="Q23" s="12"/>
      <c r="R23" s="164" t="s">
        <v>102</v>
      </c>
      <c r="S23" s="110">
        <f t="shared" si="5"/>
        <v>15</v>
      </c>
      <c r="T23" s="12" t="s">
        <v>102</v>
      </c>
      <c r="U23" s="2" t="s">
        <v>102</v>
      </c>
      <c r="V23" s="2" t="s">
        <v>102</v>
      </c>
      <c r="W23" s="2" t="s">
        <v>102</v>
      </c>
      <c r="X23" s="2" t="s">
        <v>102</v>
      </c>
      <c r="Y23" s="2" t="s">
        <v>102</v>
      </c>
      <c r="Z23" s="2" t="s">
        <v>102</v>
      </c>
      <c r="AA23" s="2" t="s">
        <v>102</v>
      </c>
      <c r="AB23" s="2" t="s">
        <v>102</v>
      </c>
      <c r="AC23" s="2" t="s">
        <v>102</v>
      </c>
      <c r="AD23" s="2" t="s">
        <v>102</v>
      </c>
      <c r="AE23" s="2" t="s">
        <v>102</v>
      </c>
      <c r="AF23" s="93">
        <f t="shared" si="6"/>
        <v>60</v>
      </c>
      <c r="AG23" s="12"/>
      <c r="AH23" s="46" t="s">
        <v>102</v>
      </c>
      <c r="AI23" s="2"/>
      <c r="AJ23" s="2"/>
      <c r="AK23" s="6" t="s">
        <v>102</v>
      </c>
      <c r="AL23" s="115">
        <f t="shared" si="7"/>
        <v>16</v>
      </c>
      <c r="AM23" s="12" t="s">
        <v>102</v>
      </c>
      <c r="AN23" s="2" t="s">
        <v>102</v>
      </c>
      <c r="AO23" s="116">
        <f t="shared" si="8"/>
        <v>16</v>
      </c>
      <c r="AP23" s="45"/>
      <c r="AQ23" s="46"/>
      <c r="AR23" s="44"/>
      <c r="AS23" s="118">
        <f t="shared" si="9"/>
        <v>0</v>
      </c>
      <c r="AT23" s="153">
        <f t="shared" si="10"/>
        <v>153</v>
      </c>
      <c r="AU23" s="171" t="s">
        <v>14</v>
      </c>
      <c r="AV23" s="191">
        <f t="shared" si="11"/>
        <v>2.0586652314316467</v>
      </c>
      <c r="AW23" s="192">
        <f t="shared" si="12"/>
        <v>51</v>
      </c>
    </row>
    <row r="24" spans="1:49" ht="15" customHeight="1">
      <c r="A24" s="12" t="s">
        <v>32</v>
      </c>
      <c r="B24" s="13" t="s">
        <v>272</v>
      </c>
      <c r="C24" s="94">
        <v>-9</v>
      </c>
      <c r="D24" s="103">
        <f t="shared" si="0"/>
        <v>-9</v>
      </c>
      <c r="E24" s="2">
        <v>8</v>
      </c>
      <c r="F24" s="107">
        <f t="shared" si="1"/>
        <v>8</v>
      </c>
      <c r="G24" s="97">
        <f t="shared" si="2"/>
        <v>-1</v>
      </c>
      <c r="H24" s="12" t="s">
        <v>102</v>
      </c>
      <c r="I24" s="100">
        <f t="shared" si="3"/>
        <v>15</v>
      </c>
      <c r="J24" s="12" t="s">
        <v>102</v>
      </c>
      <c r="K24" s="2"/>
      <c r="L24" s="2"/>
      <c r="M24" s="2"/>
      <c r="N24" s="11"/>
      <c r="O24" s="2"/>
      <c r="P24" s="108">
        <f t="shared" si="4"/>
        <v>15</v>
      </c>
      <c r="Q24" s="12"/>
      <c r="R24" s="164" t="s">
        <v>102</v>
      </c>
      <c r="S24" s="110">
        <f t="shared" si="5"/>
        <v>15</v>
      </c>
      <c r="T24" s="12" t="s">
        <v>102</v>
      </c>
      <c r="U24" s="2" t="s">
        <v>102</v>
      </c>
      <c r="V24" s="2" t="s">
        <v>102</v>
      </c>
      <c r="W24" s="2" t="s">
        <v>102</v>
      </c>
      <c r="X24" s="2" t="s">
        <v>102</v>
      </c>
      <c r="Y24" s="2" t="s">
        <v>102</v>
      </c>
      <c r="Z24" s="2" t="s">
        <v>102</v>
      </c>
      <c r="AA24" s="2" t="s">
        <v>102</v>
      </c>
      <c r="AB24" s="2" t="s">
        <v>102</v>
      </c>
      <c r="AC24" s="2" t="s">
        <v>102</v>
      </c>
      <c r="AD24" s="2" t="s">
        <v>102</v>
      </c>
      <c r="AE24" s="2" t="s">
        <v>102</v>
      </c>
      <c r="AF24" s="93">
        <f t="shared" si="6"/>
        <v>60</v>
      </c>
      <c r="AG24" s="161" t="s">
        <v>102</v>
      </c>
      <c r="AH24" s="46" t="s">
        <v>102</v>
      </c>
      <c r="AI24" s="2" t="s">
        <v>102</v>
      </c>
      <c r="AJ24" s="2"/>
      <c r="AK24" s="6" t="s">
        <v>102</v>
      </c>
      <c r="AL24" s="115">
        <f t="shared" si="7"/>
        <v>32</v>
      </c>
      <c r="AM24" s="12" t="s">
        <v>102</v>
      </c>
      <c r="AN24" s="2" t="s">
        <v>102</v>
      </c>
      <c r="AO24" s="116">
        <f t="shared" si="8"/>
        <v>16</v>
      </c>
      <c r="AP24" s="45"/>
      <c r="AQ24" s="46"/>
      <c r="AR24" s="44"/>
      <c r="AS24" s="118">
        <f t="shared" si="9"/>
        <v>0</v>
      </c>
      <c r="AT24" s="153">
        <f t="shared" si="10"/>
        <v>152</v>
      </c>
      <c r="AU24" s="171" t="s">
        <v>15</v>
      </c>
      <c r="AV24" s="191">
        <f t="shared" si="11"/>
        <v>2.045209903121636</v>
      </c>
      <c r="AW24" s="192">
        <f t="shared" si="12"/>
        <v>50.66666666666667</v>
      </c>
    </row>
    <row r="25" spans="1:49" ht="15" customHeight="1">
      <c r="A25" s="12" t="s">
        <v>52</v>
      </c>
      <c r="B25" s="13" t="s">
        <v>245</v>
      </c>
      <c r="C25" s="94">
        <v>-2</v>
      </c>
      <c r="D25" s="103">
        <f t="shared" si="0"/>
        <v>-2</v>
      </c>
      <c r="E25" s="2">
        <v>24</v>
      </c>
      <c r="F25" s="107">
        <f t="shared" si="1"/>
        <v>24</v>
      </c>
      <c r="G25" s="97">
        <f t="shared" si="2"/>
        <v>22</v>
      </c>
      <c r="H25" s="12" t="s">
        <v>102</v>
      </c>
      <c r="I25" s="100">
        <f t="shared" si="3"/>
        <v>15</v>
      </c>
      <c r="J25" s="12"/>
      <c r="K25" s="2"/>
      <c r="L25" s="2"/>
      <c r="M25" s="2"/>
      <c r="N25" s="11"/>
      <c r="O25" s="2"/>
      <c r="P25" s="108">
        <f t="shared" si="4"/>
        <v>0</v>
      </c>
      <c r="Q25" s="167"/>
      <c r="R25" s="164" t="s">
        <v>102</v>
      </c>
      <c r="S25" s="110">
        <f t="shared" si="5"/>
        <v>15</v>
      </c>
      <c r="T25" s="12" t="s">
        <v>102</v>
      </c>
      <c r="U25" s="2" t="s">
        <v>102</v>
      </c>
      <c r="V25" s="2" t="s">
        <v>102</v>
      </c>
      <c r="W25" s="2" t="s">
        <v>102</v>
      </c>
      <c r="X25" s="2" t="s">
        <v>102</v>
      </c>
      <c r="Y25" s="2" t="s">
        <v>102</v>
      </c>
      <c r="Z25" s="2" t="s">
        <v>102</v>
      </c>
      <c r="AA25" s="2" t="s">
        <v>102</v>
      </c>
      <c r="AB25" s="2" t="s">
        <v>102</v>
      </c>
      <c r="AC25" s="2" t="s">
        <v>102</v>
      </c>
      <c r="AD25" s="2" t="s">
        <v>102</v>
      </c>
      <c r="AE25" s="2" t="s">
        <v>102</v>
      </c>
      <c r="AF25" s="93">
        <f t="shared" si="6"/>
        <v>60</v>
      </c>
      <c r="AG25" s="12" t="s">
        <v>102</v>
      </c>
      <c r="AH25" s="68" t="s">
        <v>102</v>
      </c>
      <c r="AI25" s="2"/>
      <c r="AJ25" s="2" t="s">
        <v>102</v>
      </c>
      <c r="AK25" s="6" t="s">
        <v>102</v>
      </c>
      <c r="AL25" s="115">
        <f t="shared" si="7"/>
        <v>32</v>
      </c>
      <c r="AM25" s="12" t="s">
        <v>102</v>
      </c>
      <c r="AN25" s="2"/>
      <c r="AO25" s="116">
        <f t="shared" si="8"/>
        <v>8</v>
      </c>
      <c r="AP25" s="45"/>
      <c r="AQ25" s="46"/>
      <c r="AR25" s="44"/>
      <c r="AS25" s="118">
        <f t="shared" si="9"/>
        <v>0</v>
      </c>
      <c r="AT25" s="153">
        <f t="shared" si="10"/>
        <v>152</v>
      </c>
      <c r="AU25" s="171" t="s">
        <v>16</v>
      </c>
      <c r="AV25" s="191">
        <f t="shared" si="11"/>
        <v>2.045209903121636</v>
      </c>
      <c r="AW25" s="192">
        <f t="shared" si="12"/>
        <v>50.66666666666667</v>
      </c>
    </row>
    <row r="26" spans="1:49" ht="15" customHeight="1">
      <c r="A26" s="12" t="s">
        <v>57</v>
      </c>
      <c r="B26" s="13" t="s">
        <v>243</v>
      </c>
      <c r="C26" s="94">
        <v>13</v>
      </c>
      <c r="D26" s="103">
        <f t="shared" si="0"/>
        <v>13</v>
      </c>
      <c r="E26" s="2">
        <v>2</v>
      </c>
      <c r="F26" s="107">
        <f t="shared" si="1"/>
        <v>2</v>
      </c>
      <c r="G26" s="97">
        <f t="shared" si="2"/>
        <v>15</v>
      </c>
      <c r="H26" s="12" t="s">
        <v>102</v>
      </c>
      <c r="I26" s="100">
        <f t="shared" si="3"/>
        <v>15</v>
      </c>
      <c r="J26" s="12" t="s">
        <v>102</v>
      </c>
      <c r="K26" s="2"/>
      <c r="L26" s="2"/>
      <c r="M26" s="2"/>
      <c r="N26" s="11"/>
      <c r="O26" s="2"/>
      <c r="P26" s="108">
        <f t="shared" si="4"/>
        <v>15</v>
      </c>
      <c r="Q26" s="167"/>
      <c r="R26" s="164" t="s">
        <v>102</v>
      </c>
      <c r="S26" s="110">
        <f t="shared" si="5"/>
        <v>15</v>
      </c>
      <c r="T26" s="12" t="s">
        <v>102</v>
      </c>
      <c r="U26" s="2" t="s">
        <v>102</v>
      </c>
      <c r="V26" s="2" t="s">
        <v>102</v>
      </c>
      <c r="W26" s="2" t="s">
        <v>102</v>
      </c>
      <c r="X26" s="2" t="s">
        <v>102</v>
      </c>
      <c r="Y26" s="2" t="s">
        <v>102</v>
      </c>
      <c r="Z26" s="2" t="s">
        <v>102</v>
      </c>
      <c r="AA26" s="2" t="s">
        <v>102</v>
      </c>
      <c r="AB26" s="2" t="s">
        <v>102</v>
      </c>
      <c r="AC26" s="2" t="s">
        <v>102</v>
      </c>
      <c r="AD26" s="2" t="s">
        <v>102</v>
      </c>
      <c r="AE26" s="2" t="s">
        <v>102</v>
      </c>
      <c r="AF26" s="93">
        <f t="shared" si="6"/>
        <v>60</v>
      </c>
      <c r="AG26" s="12"/>
      <c r="AH26" s="68" t="s">
        <v>102</v>
      </c>
      <c r="AI26" s="2" t="s">
        <v>102</v>
      </c>
      <c r="AJ26" s="2"/>
      <c r="AK26" s="6" t="s">
        <v>102</v>
      </c>
      <c r="AL26" s="115">
        <f t="shared" si="7"/>
        <v>24</v>
      </c>
      <c r="AM26" s="12" t="s">
        <v>102</v>
      </c>
      <c r="AN26" s="2"/>
      <c r="AO26" s="116">
        <f t="shared" si="8"/>
        <v>8</v>
      </c>
      <c r="AP26" s="45"/>
      <c r="AQ26" s="46"/>
      <c r="AR26" s="44"/>
      <c r="AS26" s="118">
        <f t="shared" si="9"/>
        <v>0</v>
      </c>
      <c r="AT26" s="153">
        <f t="shared" si="10"/>
        <v>152</v>
      </c>
      <c r="AU26" s="171" t="s">
        <v>17</v>
      </c>
      <c r="AV26" s="191">
        <f t="shared" si="11"/>
        <v>2.045209903121636</v>
      </c>
      <c r="AW26" s="192">
        <f t="shared" si="12"/>
        <v>50.66666666666667</v>
      </c>
    </row>
    <row r="27" spans="1:49" ht="15" customHeight="1">
      <c r="A27" s="12" t="s">
        <v>33</v>
      </c>
      <c r="B27" s="13" t="s">
        <v>74</v>
      </c>
      <c r="C27" s="94">
        <v>-17</v>
      </c>
      <c r="D27" s="103">
        <f t="shared" si="0"/>
        <v>-17</v>
      </c>
      <c r="E27" s="2">
        <v>0</v>
      </c>
      <c r="F27" s="107">
        <f t="shared" si="1"/>
        <v>0</v>
      </c>
      <c r="G27" s="97">
        <f t="shared" si="2"/>
        <v>-17</v>
      </c>
      <c r="H27" s="12" t="s">
        <v>102</v>
      </c>
      <c r="I27" s="100">
        <f t="shared" si="3"/>
        <v>15</v>
      </c>
      <c r="J27" s="12" t="s">
        <v>102</v>
      </c>
      <c r="K27" s="2"/>
      <c r="L27" s="2"/>
      <c r="M27" s="2"/>
      <c r="N27" s="11"/>
      <c r="O27" s="2"/>
      <c r="P27" s="108">
        <f t="shared" si="4"/>
        <v>15</v>
      </c>
      <c r="Q27" s="12"/>
      <c r="R27" s="164" t="s">
        <v>102</v>
      </c>
      <c r="S27" s="110">
        <f t="shared" si="5"/>
        <v>15</v>
      </c>
      <c r="T27" s="12" t="s">
        <v>102</v>
      </c>
      <c r="U27" s="2" t="s">
        <v>102</v>
      </c>
      <c r="V27" s="2" t="s">
        <v>102</v>
      </c>
      <c r="W27" s="2" t="s">
        <v>102</v>
      </c>
      <c r="X27" s="2" t="s">
        <v>102</v>
      </c>
      <c r="Y27" s="2" t="s">
        <v>102</v>
      </c>
      <c r="Z27" s="2" t="s">
        <v>102</v>
      </c>
      <c r="AA27" s="2" t="s">
        <v>102</v>
      </c>
      <c r="AB27" s="2" t="s">
        <v>102</v>
      </c>
      <c r="AC27" s="2" t="s">
        <v>102</v>
      </c>
      <c r="AD27" s="2" t="s">
        <v>102</v>
      </c>
      <c r="AE27" s="2" t="s">
        <v>102</v>
      </c>
      <c r="AF27" s="93">
        <f t="shared" si="6"/>
        <v>60</v>
      </c>
      <c r="AG27" s="12" t="s">
        <v>102</v>
      </c>
      <c r="AH27" s="68" t="s">
        <v>102</v>
      </c>
      <c r="AI27" s="2" t="s">
        <v>102</v>
      </c>
      <c r="AJ27" s="2" t="s">
        <v>102</v>
      </c>
      <c r="AK27" s="6" t="s">
        <v>102</v>
      </c>
      <c r="AL27" s="115">
        <f t="shared" si="7"/>
        <v>40</v>
      </c>
      <c r="AM27" s="12" t="s">
        <v>102</v>
      </c>
      <c r="AN27" s="2"/>
      <c r="AO27" s="116">
        <f t="shared" si="8"/>
        <v>8</v>
      </c>
      <c r="AP27" s="45"/>
      <c r="AQ27" s="46" t="s">
        <v>102</v>
      </c>
      <c r="AR27" s="44"/>
      <c r="AS27" s="118">
        <f t="shared" si="9"/>
        <v>15</v>
      </c>
      <c r="AT27" s="153">
        <f t="shared" si="10"/>
        <v>151</v>
      </c>
      <c r="AU27" s="171" t="s">
        <v>18</v>
      </c>
      <c r="AV27" s="191">
        <f t="shared" si="11"/>
        <v>2.0317545748116252</v>
      </c>
      <c r="AW27" s="192">
        <f t="shared" si="12"/>
        <v>50.33333333333333</v>
      </c>
    </row>
    <row r="28" spans="1:49" ht="15" customHeight="1">
      <c r="A28" s="12" t="s">
        <v>30</v>
      </c>
      <c r="B28" s="13" t="s">
        <v>228</v>
      </c>
      <c r="C28" s="94">
        <v>-5</v>
      </c>
      <c r="D28" s="103">
        <f t="shared" si="0"/>
        <v>-5</v>
      </c>
      <c r="E28" s="2">
        <v>15</v>
      </c>
      <c r="F28" s="107">
        <f t="shared" si="1"/>
        <v>15</v>
      </c>
      <c r="G28" s="97">
        <f t="shared" si="2"/>
        <v>10</v>
      </c>
      <c r="H28" s="12" t="s">
        <v>102</v>
      </c>
      <c r="I28" s="100">
        <f t="shared" si="3"/>
        <v>15</v>
      </c>
      <c r="J28" s="2" t="s">
        <v>102</v>
      </c>
      <c r="K28" s="2"/>
      <c r="L28" s="2"/>
      <c r="M28" s="2"/>
      <c r="N28" s="11"/>
      <c r="O28" s="2"/>
      <c r="P28" s="108">
        <f t="shared" si="4"/>
        <v>15</v>
      </c>
      <c r="Q28" s="2"/>
      <c r="R28" s="164" t="s">
        <v>102</v>
      </c>
      <c r="S28" s="110">
        <f t="shared" si="5"/>
        <v>15</v>
      </c>
      <c r="T28" s="2" t="s">
        <v>102</v>
      </c>
      <c r="U28" s="2" t="s">
        <v>102</v>
      </c>
      <c r="V28" s="2" t="s">
        <v>102</v>
      </c>
      <c r="W28" s="2" t="s">
        <v>102</v>
      </c>
      <c r="X28" s="2"/>
      <c r="Y28" s="2" t="s">
        <v>102</v>
      </c>
      <c r="Z28" s="2" t="s">
        <v>102</v>
      </c>
      <c r="AA28" s="2" t="s">
        <v>102</v>
      </c>
      <c r="AB28" s="2" t="s">
        <v>102</v>
      </c>
      <c r="AC28" s="2" t="s">
        <v>102</v>
      </c>
      <c r="AD28" s="2" t="s">
        <v>102</v>
      </c>
      <c r="AE28" s="2" t="s">
        <v>102</v>
      </c>
      <c r="AF28" s="93">
        <f t="shared" si="6"/>
        <v>55</v>
      </c>
      <c r="AG28" s="12"/>
      <c r="AH28" s="68" t="s">
        <v>102</v>
      </c>
      <c r="AI28" s="2" t="s">
        <v>102</v>
      </c>
      <c r="AJ28" s="2"/>
      <c r="AK28" s="2" t="s">
        <v>102</v>
      </c>
      <c r="AL28" s="115">
        <f t="shared" si="7"/>
        <v>24</v>
      </c>
      <c r="AM28" s="12" t="s">
        <v>102</v>
      </c>
      <c r="AN28" s="2" t="s">
        <v>102</v>
      </c>
      <c r="AO28" s="116">
        <f t="shared" si="8"/>
        <v>16</v>
      </c>
      <c r="AP28" s="68"/>
      <c r="AQ28" s="68"/>
      <c r="AR28" s="68"/>
      <c r="AS28" s="118">
        <f t="shared" si="9"/>
        <v>0</v>
      </c>
      <c r="AT28" s="153">
        <f t="shared" si="10"/>
        <v>150</v>
      </c>
      <c r="AU28" s="171" t="s">
        <v>19</v>
      </c>
      <c r="AV28" s="191">
        <f t="shared" si="11"/>
        <v>2.0182992465016145</v>
      </c>
      <c r="AW28" s="192">
        <f t="shared" si="12"/>
        <v>50</v>
      </c>
    </row>
    <row r="29" spans="1:49" ht="15" customHeight="1">
      <c r="A29" s="12" t="s">
        <v>10</v>
      </c>
      <c r="B29" s="13" t="s">
        <v>69</v>
      </c>
      <c r="C29" s="94">
        <v>1</v>
      </c>
      <c r="D29" s="103">
        <f t="shared" si="0"/>
        <v>1</v>
      </c>
      <c r="E29" s="2">
        <v>2</v>
      </c>
      <c r="F29" s="107">
        <f t="shared" si="1"/>
        <v>2</v>
      </c>
      <c r="G29" s="97">
        <f t="shared" si="2"/>
        <v>3</v>
      </c>
      <c r="H29" s="12" t="s">
        <v>102</v>
      </c>
      <c r="I29" s="100">
        <f t="shared" si="3"/>
        <v>15</v>
      </c>
      <c r="J29" s="12" t="s">
        <v>102</v>
      </c>
      <c r="K29" s="2"/>
      <c r="L29" s="2"/>
      <c r="M29" s="2"/>
      <c r="N29" s="11"/>
      <c r="O29" s="2"/>
      <c r="P29" s="108">
        <f t="shared" si="4"/>
        <v>15</v>
      </c>
      <c r="Q29" s="12"/>
      <c r="R29" s="164" t="s">
        <v>102</v>
      </c>
      <c r="S29" s="110">
        <f t="shared" si="5"/>
        <v>15</v>
      </c>
      <c r="T29" s="12" t="s">
        <v>102</v>
      </c>
      <c r="U29" s="2" t="s">
        <v>102</v>
      </c>
      <c r="V29" s="2" t="s">
        <v>102</v>
      </c>
      <c r="W29" s="2" t="s">
        <v>102</v>
      </c>
      <c r="X29" s="2" t="s">
        <v>102</v>
      </c>
      <c r="Y29" s="2" t="s">
        <v>102</v>
      </c>
      <c r="Z29" s="2" t="s">
        <v>102</v>
      </c>
      <c r="AA29" s="2" t="s">
        <v>102</v>
      </c>
      <c r="AB29" s="2" t="s">
        <v>102</v>
      </c>
      <c r="AC29" s="2" t="s">
        <v>102</v>
      </c>
      <c r="AD29" s="2" t="s">
        <v>102</v>
      </c>
      <c r="AE29" s="2" t="s">
        <v>102</v>
      </c>
      <c r="AF29" s="93">
        <f t="shared" si="6"/>
        <v>60</v>
      </c>
      <c r="AG29" s="12" t="s">
        <v>102</v>
      </c>
      <c r="AH29" s="46" t="s">
        <v>102</v>
      </c>
      <c r="AI29" s="2" t="s">
        <v>102</v>
      </c>
      <c r="AJ29" s="2" t="s">
        <v>102</v>
      </c>
      <c r="AK29" s="6" t="s">
        <v>102</v>
      </c>
      <c r="AL29" s="115">
        <f t="shared" si="7"/>
        <v>40</v>
      </c>
      <c r="AM29" s="12"/>
      <c r="AN29" s="2"/>
      <c r="AO29" s="116">
        <f t="shared" si="8"/>
        <v>0</v>
      </c>
      <c r="AP29" s="45"/>
      <c r="AQ29" s="46"/>
      <c r="AR29" s="44"/>
      <c r="AS29" s="118">
        <f t="shared" si="9"/>
        <v>0</v>
      </c>
      <c r="AT29" s="153">
        <f t="shared" si="10"/>
        <v>148</v>
      </c>
      <c r="AU29" s="171" t="s">
        <v>20</v>
      </c>
      <c r="AV29" s="191">
        <f t="shared" si="11"/>
        <v>1.991388589881593</v>
      </c>
      <c r="AW29" s="192">
        <f t="shared" si="12"/>
        <v>49.333333333333336</v>
      </c>
    </row>
    <row r="30" spans="1:49" ht="15" customHeight="1">
      <c r="A30" s="12" t="s">
        <v>40</v>
      </c>
      <c r="B30" s="13" t="s">
        <v>234</v>
      </c>
      <c r="C30" s="94">
        <v>-1</v>
      </c>
      <c r="D30" s="103">
        <f t="shared" si="0"/>
        <v>-1</v>
      </c>
      <c r="E30" s="2">
        <v>3</v>
      </c>
      <c r="F30" s="107">
        <f t="shared" si="1"/>
        <v>3</v>
      </c>
      <c r="G30" s="97">
        <f t="shared" si="2"/>
        <v>2</v>
      </c>
      <c r="H30" s="12" t="s">
        <v>102</v>
      </c>
      <c r="I30" s="100">
        <f t="shared" si="3"/>
        <v>15</v>
      </c>
      <c r="J30" s="12" t="s">
        <v>102</v>
      </c>
      <c r="K30" s="2"/>
      <c r="L30" s="2"/>
      <c r="M30" s="2"/>
      <c r="N30" s="11"/>
      <c r="O30" s="2"/>
      <c r="P30" s="108">
        <f t="shared" si="4"/>
        <v>15</v>
      </c>
      <c r="Q30" s="12"/>
      <c r="R30" s="164" t="s">
        <v>102</v>
      </c>
      <c r="S30" s="110">
        <f t="shared" si="5"/>
        <v>15</v>
      </c>
      <c r="T30" s="12"/>
      <c r="U30" s="2"/>
      <c r="V30" s="2" t="s">
        <v>102</v>
      </c>
      <c r="W30" s="2" t="s">
        <v>102</v>
      </c>
      <c r="X30" s="2" t="s">
        <v>102</v>
      </c>
      <c r="Y30" s="2" t="s">
        <v>102</v>
      </c>
      <c r="Z30" s="2" t="s">
        <v>102</v>
      </c>
      <c r="AA30" s="2" t="s">
        <v>102</v>
      </c>
      <c r="AB30" s="2" t="s">
        <v>102</v>
      </c>
      <c r="AC30" s="2" t="s">
        <v>102</v>
      </c>
      <c r="AD30" s="2" t="s">
        <v>102</v>
      </c>
      <c r="AE30" s="2" t="s">
        <v>102</v>
      </c>
      <c r="AF30" s="93">
        <f t="shared" si="6"/>
        <v>50</v>
      </c>
      <c r="AG30" s="12"/>
      <c r="AH30" s="46"/>
      <c r="AI30" s="2" t="s">
        <v>102</v>
      </c>
      <c r="AJ30" s="2"/>
      <c r="AK30" s="6"/>
      <c r="AL30" s="115">
        <f t="shared" si="7"/>
        <v>8</v>
      </c>
      <c r="AM30" s="12" t="s">
        <v>102</v>
      </c>
      <c r="AN30" s="2" t="s">
        <v>102</v>
      </c>
      <c r="AO30" s="116">
        <f t="shared" si="8"/>
        <v>16</v>
      </c>
      <c r="AP30" s="45" t="s">
        <v>102</v>
      </c>
      <c r="AQ30" s="46"/>
      <c r="AR30" s="44"/>
      <c r="AS30" s="118">
        <f t="shared" si="9"/>
        <v>15</v>
      </c>
      <c r="AT30" s="153">
        <f t="shared" si="10"/>
        <v>136</v>
      </c>
      <c r="AU30" s="171" t="s">
        <v>21</v>
      </c>
      <c r="AV30" s="191">
        <f t="shared" si="11"/>
        <v>1.829924650161464</v>
      </c>
      <c r="AW30" s="192">
        <f t="shared" si="12"/>
        <v>45.33333333333333</v>
      </c>
    </row>
    <row r="31" spans="1:49" ht="15" customHeight="1">
      <c r="A31" s="12" t="s">
        <v>197</v>
      </c>
      <c r="B31" s="13" t="s">
        <v>210</v>
      </c>
      <c r="C31" s="94">
        <v>-3</v>
      </c>
      <c r="D31" s="103">
        <f t="shared" si="0"/>
        <v>-3</v>
      </c>
      <c r="E31" s="2">
        <v>-1</v>
      </c>
      <c r="F31" s="107">
        <f t="shared" si="1"/>
        <v>0</v>
      </c>
      <c r="G31" s="97">
        <f t="shared" si="2"/>
        <v>-3</v>
      </c>
      <c r="H31" s="12"/>
      <c r="I31" s="100">
        <f t="shared" si="3"/>
        <v>0</v>
      </c>
      <c r="J31" s="67" t="s">
        <v>102</v>
      </c>
      <c r="K31" s="2"/>
      <c r="L31" s="2"/>
      <c r="M31" s="2"/>
      <c r="N31" s="11"/>
      <c r="O31" s="2"/>
      <c r="P31" s="108">
        <f t="shared" si="4"/>
        <v>15</v>
      </c>
      <c r="Q31" s="12"/>
      <c r="R31" s="164" t="s">
        <v>102</v>
      </c>
      <c r="S31" s="110">
        <f t="shared" si="5"/>
        <v>15</v>
      </c>
      <c r="T31" s="12"/>
      <c r="U31" s="2" t="s">
        <v>102</v>
      </c>
      <c r="V31" s="2" t="s">
        <v>102</v>
      </c>
      <c r="W31" s="2" t="s">
        <v>102</v>
      </c>
      <c r="X31" s="2" t="s">
        <v>102</v>
      </c>
      <c r="Y31" s="2" t="s">
        <v>102</v>
      </c>
      <c r="Z31" s="2" t="s">
        <v>102</v>
      </c>
      <c r="AA31" s="2" t="s">
        <v>102</v>
      </c>
      <c r="AB31" s="2" t="s">
        <v>102</v>
      </c>
      <c r="AC31" s="2"/>
      <c r="AD31" s="2" t="s">
        <v>102</v>
      </c>
      <c r="AE31" s="2" t="s">
        <v>102</v>
      </c>
      <c r="AF31" s="93">
        <f t="shared" si="6"/>
        <v>50</v>
      </c>
      <c r="AG31" s="127"/>
      <c r="AH31" s="46" t="s">
        <v>102</v>
      </c>
      <c r="AI31" s="2" t="s">
        <v>102</v>
      </c>
      <c r="AJ31" s="2"/>
      <c r="AK31" s="6" t="s">
        <v>102</v>
      </c>
      <c r="AL31" s="115">
        <f t="shared" si="7"/>
        <v>24</v>
      </c>
      <c r="AM31" s="12" t="s">
        <v>102</v>
      </c>
      <c r="AN31" s="2" t="s">
        <v>102</v>
      </c>
      <c r="AO31" s="116">
        <f t="shared" si="8"/>
        <v>16</v>
      </c>
      <c r="AP31" s="45"/>
      <c r="AQ31" s="46" t="s">
        <v>102</v>
      </c>
      <c r="AR31" s="44"/>
      <c r="AS31" s="118">
        <f t="shared" si="9"/>
        <v>15</v>
      </c>
      <c r="AT31" s="153">
        <f t="shared" si="10"/>
        <v>132</v>
      </c>
      <c r="AU31" s="171" t="s">
        <v>22</v>
      </c>
      <c r="AV31" s="191">
        <f t="shared" si="11"/>
        <v>1.776103336921421</v>
      </c>
      <c r="AW31" s="192">
        <f t="shared" si="12"/>
        <v>44</v>
      </c>
    </row>
    <row r="32" spans="1:49" ht="15" customHeight="1">
      <c r="A32" s="12" t="s">
        <v>51</v>
      </c>
      <c r="B32" s="13" t="s">
        <v>244</v>
      </c>
      <c r="C32" s="94">
        <v>17</v>
      </c>
      <c r="D32" s="103">
        <f t="shared" si="0"/>
        <v>17</v>
      </c>
      <c r="E32" s="2">
        <v>-3</v>
      </c>
      <c r="F32" s="107">
        <f t="shared" si="1"/>
        <v>0</v>
      </c>
      <c r="G32" s="97">
        <f t="shared" si="2"/>
        <v>17</v>
      </c>
      <c r="H32" s="12"/>
      <c r="I32" s="100">
        <f t="shared" si="3"/>
        <v>0</v>
      </c>
      <c r="J32" s="12"/>
      <c r="K32" s="2"/>
      <c r="L32" s="2"/>
      <c r="M32" s="2"/>
      <c r="N32" s="11"/>
      <c r="O32" s="2"/>
      <c r="P32" s="108">
        <f t="shared" si="4"/>
        <v>0</v>
      </c>
      <c r="Q32" s="167"/>
      <c r="R32" s="164" t="s">
        <v>102</v>
      </c>
      <c r="S32" s="110">
        <f t="shared" si="5"/>
        <v>15</v>
      </c>
      <c r="T32" s="167" t="s">
        <v>102</v>
      </c>
      <c r="U32" s="164" t="s">
        <v>102</v>
      </c>
      <c r="V32" s="164" t="s">
        <v>102</v>
      </c>
      <c r="W32" s="164" t="s">
        <v>102</v>
      </c>
      <c r="X32" s="164" t="s">
        <v>102</v>
      </c>
      <c r="Y32" s="164" t="s">
        <v>102</v>
      </c>
      <c r="Z32" s="164" t="s">
        <v>102</v>
      </c>
      <c r="AA32" s="164" t="s">
        <v>102</v>
      </c>
      <c r="AB32" s="164" t="s">
        <v>102</v>
      </c>
      <c r="AC32" s="164" t="s">
        <v>102</v>
      </c>
      <c r="AD32" s="164" t="s">
        <v>102</v>
      </c>
      <c r="AE32" s="164" t="s">
        <v>102</v>
      </c>
      <c r="AF32" s="93">
        <f t="shared" si="6"/>
        <v>60</v>
      </c>
      <c r="AG32" s="12" t="s">
        <v>102</v>
      </c>
      <c r="AH32" s="46" t="s">
        <v>102</v>
      </c>
      <c r="AI32" s="2"/>
      <c r="AJ32" s="2"/>
      <c r="AK32" s="6" t="s">
        <v>102</v>
      </c>
      <c r="AL32" s="115">
        <f t="shared" si="7"/>
        <v>24</v>
      </c>
      <c r="AM32" s="12" t="s">
        <v>102</v>
      </c>
      <c r="AN32" s="2" t="s">
        <v>102</v>
      </c>
      <c r="AO32" s="116">
        <f t="shared" si="8"/>
        <v>16</v>
      </c>
      <c r="AP32" s="45"/>
      <c r="AQ32" s="46"/>
      <c r="AR32" s="44"/>
      <c r="AS32" s="118">
        <f t="shared" si="9"/>
        <v>0</v>
      </c>
      <c r="AT32" s="153">
        <f t="shared" si="10"/>
        <v>132</v>
      </c>
      <c r="AU32" s="171" t="s">
        <v>23</v>
      </c>
      <c r="AV32" s="191">
        <f t="shared" si="11"/>
        <v>1.776103336921421</v>
      </c>
      <c r="AW32" s="192">
        <f t="shared" si="12"/>
        <v>44</v>
      </c>
    </row>
    <row r="33" spans="1:49" ht="15" customHeight="1">
      <c r="A33" s="12" t="s">
        <v>55</v>
      </c>
      <c r="B33" s="13" t="s">
        <v>81</v>
      </c>
      <c r="C33" s="94">
        <v>9</v>
      </c>
      <c r="D33" s="103">
        <f t="shared" si="0"/>
        <v>9</v>
      </c>
      <c r="E33" s="2">
        <v>8</v>
      </c>
      <c r="F33" s="107">
        <f t="shared" si="1"/>
        <v>8</v>
      </c>
      <c r="G33" s="97">
        <f t="shared" si="2"/>
        <v>17</v>
      </c>
      <c r="H33" s="12"/>
      <c r="I33" s="100">
        <f t="shared" si="3"/>
        <v>0</v>
      </c>
      <c r="J33" s="12" t="s">
        <v>102</v>
      </c>
      <c r="K33" s="2"/>
      <c r="L33" s="2"/>
      <c r="M33" s="2"/>
      <c r="N33" s="11"/>
      <c r="O33" s="2"/>
      <c r="P33" s="108">
        <f t="shared" si="4"/>
        <v>15</v>
      </c>
      <c r="Q33" s="167"/>
      <c r="R33" s="164" t="s">
        <v>102</v>
      </c>
      <c r="S33" s="110">
        <f t="shared" si="5"/>
        <v>15</v>
      </c>
      <c r="T33" s="12" t="s">
        <v>102</v>
      </c>
      <c r="U33" s="2" t="s">
        <v>102</v>
      </c>
      <c r="V33" s="2" t="s">
        <v>102</v>
      </c>
      <c r="W33" s="2" t="s">
        <v>102</v>
      </c>
      <c r="X33" s="2" t="s">
        <v>102</v>
      </c>
      <c r="Y33" s="2" t="s">
        <v>102</v>
      </c>
      <c r="Z33" s="2" t="s">
        <v>102</v>
      </c>
      <c r="AA33" s="2" t="s">
        <v>102</v>
      </c>
      <c r="AB33" s="2" t="s">
        <v>102</v>
      </c>
      <c r="AC33" s="2" t="s">
        <v>102</v>
      </c>
      <c r="AD33" s="2" t="s">
        <v>102</v>
      </c>
      <c r="AE33" s="2" t="s">
        <v>102</v>
      </c>
      <c r="AF33" s="93">
        <f t="shared" si="6"/>
        <v>60</v>
      </c>
      <c r="AG33" s="12"/>
      <c r="AH33" s="46"/>
      <c r="AI33" s="2" t="s">
        <v>102</v>
      </c>
      <c r="AJ33" s="2"/>
      <c r="AK33" s="6"/>
      <c r="AL33" s="115">
        <f t="shared" si="7"/>
        <v>8</v>
      </c>
      <c r="AM33" s="12" t="s">
        <v>102</v>
      </c>
      <c r="AN33" s="2" t="s">
        <v>102</v>
      </c>
      <c r="AO33" s="116">
        <f t="shared" si="8"/>
        <v>16</v>
      </c>
      <c r="AP33" s="45"/>
      <c r="AQ33" s="46"/>
      <c r="AR33" s="44"/>
      <c r="AS33" s="118">
        <f t="shared" si="9"/>
        <v>0</v>
      </c>
      <c r="AT33" s="153">
        <f t="shared" si="10"/>
        <v>131</v>
      </c>
      <c r="AU33" s="171" t="s">
        <v>24</v>
      </c>
      <c r="AV33" s="191">
        <f t="shared" si="11"/>
        <v>1.7626480086114102</v>
      </c>
      <c r="AW33" s="192">
        <f t="shared" si="12"/>
        <v>43.666666666666664</v>
      </c>
    </row>
    <row r="34" spans="1:49" ht="15" customHeight="1">
      <c r="A34" s="12" t="s">
        <v>24</v>
      </c>
      <c r="B34" s="13" t="s">
        <v>72</v>
      </c>
      <c r="C34" s="94">
        <v>-24</v>
      </c>
      <c r="D34" s="103">
        <f t="shared" si="0"/>
        <v>-24</v>
      </c>
      <c r="E34" s="2">
        <v>-4</v>
      </c>
      <c r="F34" s="107">
        <f t="shared" si="1"/>
        <v>0</v>
      </c>
      <c r="G34" s="97">
        <f t="shared" si="2"/>
        <v>-24</v>
      </c>
      <c r="H34" s="12" t="s">
        <v>102</v>
      </c>
      <c r="I34" s="100">
        <f t="shared" si="3"/>
        <v>15</v>
      </c>
      <c r="J34" s="12" t="s">
        <v>102</v>
      </c>
      <c r="K34" s="2"/>
      <c r="L34" s="2"/>
      <c r="M34" s="2"/>
      <c r="N34" s="11"/>
      <c r="O34" s="2"/>
      <c r="P34" s="108">
        <f t="shared" si="4"/>
        <v>15</v>
      </c>
      <c r="Q34" s="12"/>
      <c r="R34" s="164" t="s">
        <v>102</v>
      </c>
      <c r="S34" s="110">
        <f t="shared" si="5"/>
        <v>15</v>
      </c>
      <c r="T34" s="12" t="s">
        <v>102</v>
      </c>
      <c r="U34" s="2" t="s">
        <v>102</v>
      </c>
      <c r="V34" s="2" t="s">
        <v>102</v>
      </c>
      <c r="W34" s="2" t="s">
        <v>102</v>
      </c>
      <c r="X34" s="2" t="s">
        <v>102</v>
      </c>
      <c r="Y34" s="2" t="s">
        <v>102</v>
      </c>
      <c r="Z34" s="2" t="s">
        <v>102</v>
      </c>
      <c r="AA34" s="2" t="s">
        <v>102</v>
      </c>
      <c r="AB34" s="2" t="s">
        <v>102</v>
      </c>
      <c r="AC34" s="2" t="s">
        <v>102</v>
      </c>
      <c r="AD34" s="2" t="s">
        <v>102</v>
      </c>
      <c r="AE34" s="2" t="s">
        <v>102</v>
      </c>
      <c r="AF34" s="93">
        <f t="shared" si="6"/>
        <v>60</v>
      </c>
      <c r="AG34" s="12" t="s">
        <v>102</v>
      </c>
      <c r="AH34" s="46" t="s">
        <v>102</v>
      </c>
      <c r="AI34" s="2" t="s">
        <v>102</v>
      </c>
      <c r="AJ34" s="2"/>
      <c r="AK34" s="6" t="s">
        <v>102</v>
      </c>
      <c r="AL34" s="115">
        <f t="shared" si="7"/>
        <v>32</v>
      </c>
      <c r="AM34" s="12" t="s">
        <v>102</v>
      </c>
      <c r="AN34" s="2" t="s">
        <v>102</v>
      </c>
      <c r="AO34" s="116">
        <f t="shared" si="8"/>
        <v>16</v>
      </c>
      <c r="AP34" s="67"/>
      <c r="AQ34" s="68"/>
      <c r="AR34" s="69"/>
      <c r="AS34" s="118">
        <f t="shared" si="9"/>
        <v>0</v>
      </c>
      <c r="AT34" s="153">
        <f t="shared" si="10"/>
        <v>129</v>
      </c>
      <c r="AU34" s="171" t="s">
        <v>25</v>
      </c>
      <c r="AV34" s="191">
        <f t="shared" si="11"/>
        <v>1.7357373519913886</v>
      </c>
      <c r="AW34" s="192">
        <f t="shared" si="12"/>
        <v>43</v>
      </c>
    </row>
    <row r="35" spans="1:49" ht="15" customHeight="1">
      <c r="A35" s="12" t="s">
        <v>8</v>
      </c>
      <c r="B35" s="13" t="s">
        <v>67</v>
      </c>
      <c r="C35" s="94">
        <v>-9</v>
      </c>
      <c r="D35" s="103">
        <f t="shared" si="0"/>
        <v>-9</v>
      </c>
      <c r="E35" s="2">
        <v>0</v>
      </c>
      <c r="F35" s="107">
        <f t="shared" si="1"/>
        <v>0</v>
      </c>
      <c r="G35" s="97">
        <f t="shared" si="2"/>
        <v>-9</v>
      </c>
      <c r="H35" s="12"/>
      <c r="I35" s="100">
        <f t="shared" si="3"/>
        <v>0</v>
      </c>
      <c r="J35" s="12" t="s">
        <v>102</v>
      </c>
      <c r="K35" s="2"/>
      <c r="L35" s="2"/>
      <c r="M35" s="2"/>
      <c r="N35" s="11"/>
      <c r="O35" s="2"/>
      <c r="P35" s="108">
        <f t="shared" si="4"/>
        <v>15</v>
      </c>
      <c r="Q35" s="12"/>
      <c r="R35" s="164" t="s">
        <v>102</v>
      </c>
      <c r="S35" s="110">
        <f t="shared" si="5"/>
        <v>15</v>
      </c>
      <c r="T35" s="12" t="s">
        <v>102</v>
      </c>
      <c r="U35" s="2" t="s">
        <v>102</v>
      </c>
      <c r="V35" s="2" t="s">
        <v>102</v>
      </c>
      <c r="W35" s="2" t="s">
        <v>102</v>
      </c>
      <c r="X35" s="2"/>
      <c r="Y35" s="2" t="s">
        <v>102</v>
      </c>
      <c r="Z35" s="2" t="s">
        <v>102</v>
      </c>
      <c r="AA35" s="2"/>
      <c r="AB35" s="2" t="s">
        <v>102</v>
      </c>
      <c r="AC35" s="2" t="s">
        <v>102</v>
      </c>
      <c r="AD35" s="2"/>
      <c r="AE35" s="2" t="s">
        <v>102</v>
      </c>
      <c r="AF35" s="93">
        <f t="shared" si="6"/>
        <v>45</v>
      </c>
      <c r="AG35" s="12" t="s">
        <v>102</v>
      </c>
      <c r="AH35" s="46" t="s">
        <v>102</v>
      </c>
      <c r="AI35" s="2" t="s">
        <v>102</v>
      </c>
      <c r="AJ35" s="2" t="s">
        <v>102</v>
      </c>
      <c r="AK35" s="6" t="s">
        <v>102</v>
      </c>
      <c r="AL35" s="115">
        <f t="shared" si="7"/>
        <v>40</v>
      </c>
      <c r="AM35" s="12" t="s">
        <v>102</v>
      </c>
      <c r="AN35" s="2" t="s">
        <v>102</v>
      </c>
      <c r="AO35" s="116">
        <f t="shared" si="8"/>
        <v>16</v>
      </c>
      <c r="AP35" s="67"/>
      <c r="AQ35" s="68"/>
      <c r="AR35" s="44"/>
      <c r="AS35" s="118">
        <f t="shared" si="9"/>
        <v>0</v>
      </c>
      <c r="AT35" s="153">
        <f t="shared" si="10"/>
        <v>122</v>
      </c>
      <c r="AU35" s="171" t="s">
        <v>26</v>
      </c>
      <c r="AV35" s="191">
        <f t="shared" si="11"/>
        <v>1.6415500538213132</v>
      </c>
      <c r="AW35" s="192">
        <f t="shared" si="12"/>
        <v>40.666666666666664</v>
      </c>
    </row>
    <row r="36" spans="1:49" ht="15" customHeight="1">
      <c r="A36" s="12" t="s">
        <v>42</v>
      </c>
      <c r="B36" s="13" t="s">
        <v>235</v>
      </c>
      <c r="C36" s="94">
        <v>-20</v>
      </c>
      <c r="D36" s="170">
        <f t="shared" si="0"/>
        <v>-20</v>
      </c>
      <c r="E36" s="2">
        <v>3</v>
      </c>
      <c r="F36" s="107">
        <f t="shared" si="1"/>
        <v>3</v>
      </c>
      <c r="G36" s="97">
        <f t="shared" si="2"/>
        <v>-17</v>
      </c>
      <c r="H36" s="12"/>
      <c r="I36" s="100">
        <f t="shared" si="3"/>
        <v>0</v>
      </c>
      <c r="J36" s="12" t="s">
        <v>102</v>
      </c>
      <c r="K36" s="2"/>
      <c r="L36" s="2"/>
      <c r="M36" s="2"/>
      <c r="N36" s="11"/>
      <c r="O36" s="2"/>
      <c r="P36" s="108">
        <f t="shared" si="4"/>
        <v>15</v>
      </c>
      <c r="Q36" s="12"/>
      <c r="R36" s="164" t="s">
        <v>102</v>
      </c>
      <c r="S36" s="110">
        <f t="shared" si="5"/>
        <v>15</v>
      </c>
      <c r="T36" s="12" t="s">
        <v>102</v>
      </c>
      <c r="U36" s="2" t="s">
        <v>102</v>
      </c>
      <c r="V36" s="2" t="s">
        <v>102</v>
      </c>
      <c r="W36" s="2" t="s">
        <v>102</v>
      </c>
      <c r="X36" s="2" t="s">
        <v>102</v>
      </c>
      <c r="Y36" s="2" t="s">
        <v>102</v>
      </c>
      <c r="Z36" s="2" t="s">
        <v>102</v>
      </c>
      <c r="AA36" s="2" t="s">
        <v>102</v>
      </c>
      <c r="AB36" s="2" t="s">
        <v>102</v>
      </c>
      <c r="AC36" s="2" t="s">
        <v>102</v>
      </c>
      <c r="AD36" s="2" t="s">
        <v>102</v>
      </c>
      <c r="AE36" s="2" t="s">
        <v>102</v>
      </c>
      <c r="AF36" s="93">
        <f t="shared" si="6"/>
        <v>60</v>
      </c>
      <c r="AG36" s="12" t="s">
        <v>102</v>
      </c>
      <c r="AH36" s="68" t="s">
        <v>102</v>
      </c>
      <c r="AI36" s="2" t="s">
        <v>102</v>
      </c>
      <c r="AJ36" s="2"/>
      <c r="AK36" s="6" t="s">
        <v>102</v>
      </c>
      <c r="AL36" s="115">
        <f t="shared" si="7"/>
        <v>32</v>
      </c>
      <c r="AM36" s="12" t="s">
        <v>102</v>
      </c>
      <c r="AN36" s="2" t="s">
        <v>102</v>
      </c>
      <c r="AO36" s="116">
        <f t="shared" si="8"/>
        <v>16</v>
      </c>
      <c r="AP36" s="67"/>
      <c r="AQ36" s="68"/>
      <c r="AR36" s="69"/>
      <c r="AS36" s="118">
        <f t="shared" si="9"/>
        <v>0</v>
      </c>
      <c r="AT36" s="153">
        <f t="shared" si="10"/>
        <v>121</v>
      </c>
      <c r="AU36" s="171" t="s">
        <v>27</v>
      </c>
      <c r="AV36" s="191">
        <f t="shared" si="11"/>
        <v>1.6280947255113025</v>
      </c>
      <c r="AW36" s="192">
        <f t="shared" si="12"/>
        <v>40.33333333333333</v>
      </c>
    </row>
    <row r="37" spans="1:49" ht="15" customHeight="1">
      <c r="A37" s="12" t="s">
        <v>54</v>
      </c>
      <c r="B37" s="13" t="s">
        <v>241</v>
      </c>
      <c r="C37" s="94">
        <v>-16</v>
      </c>
      <c r="D37" s="170">
        <f t="shared" si="0"/>
        <v>-16</v>
      </c>
      <c r="E37" s="2">
        <v>-4</v>
      </c>
      <c r="F37" s="107">
        <f t="shared" si="1"/>
        <v>0</v>
      </c>
      <c r="G37" s="97">
        <f t="shared" si="2"/>
        <v>-16</v>
      </c>
      <c r="H37" s="12" t="s">
        <v>102</v>
      </c>
      <c r="I37" s="100">
        <f t="shared" si="3"/>
        <v>15</v>
      </c>
      <c r="J37" s="12" t="s">
        <v>102</v>
      </c>
      <c r="K37" s="2"/>
      <c r="L37" s="2"/>
      <c r="M37" s="2"/>
      <c r="N37" s="11"/>
      <c r="O37" s="2"/>
      <c r="P37" s="108">
        <f t="shared" si="4"/>
        <v>15</v>
      </c>
      <c r="Q37" s="167"/>
      <c r="R37" s="164" t="s">
        <v>102</v>
      </c>
      <c r="S37" s="110">
        <f t="shared" si="5"/>
        <v>15</v>
      </c>
      <c r="T37" s="12" t="s">
        <v>102</v>
      </c>
      <c r="U37" s="2" t="s">
        <v>102</v>
      </c>
      <c r="V37" s="2" t="s">
        <v>102</v>
      </c>
      <c r="W37" s="2" t="s">
        <v>102</v>
      </c>
      <c r="X37" s="2" t="s">
        <v>102</v>
      </c>
      <c r="Y37" s="2" t="s">
        <v>102</v>
      </c>
      <c r="Z37" s="2" t="s">
        <v>102</v>
      </c>
      <c r="AA37" s="2" t="s">
        <v>102</v>
      </c>
      <c r="AB37" s="2" t="s">
        <v>102</v>
      </c>
      <c r="AC37" s="2" t="s">
        <v>102</v>
      </c>
      <c r="AD37" s="2" t="s">
        <v>102</v>
      </c>
      <c r="AE37" s="2" t="s">
        <v>102</v>
      </c>
      <c r="AF37" s="93">
        <f t="shared" si="6"/>
        <v>60</v>
      </c>
      <c r="AG37" s="12" t="s">
        <v>102</v>
      </c>
      <c r="AH37" s="68" t="s">
        <v>102</v>
      </c>
      <c r="AI37" s="2"/>
      <c r="AJ37" s="2"/>
      <c r="AK37" s="6" t="s">
        <v>102</v>
      </c>
      <c r="AL37" s="115">
        <f t="shared" si="7"/>
        <v>24</v>
      </c>
      <c r="AM37" s="12"/>
      <c r="AN37" s="2" t="s">
        <v>102</v>
      </c>
      <c r="AO37" s="116">
        <f t="shared" si="8"/>
        <v>8</v>
      </c>
      <c r="AP37" s="67"/>
      <c r="AQ37" s="68"/>
      <c r="AR37" s="69"/>
      <c r="AS37" s="118">
        <f t="shared" si="9"/>
        <v>0</v>
      </c>
      <c r="AT37" s="153">
        <f t="shared" si="10"/>
        <v>121</v>
      </c>
      <c r="AU37" s="171" t="s">
        <v>28</v>
      </c>
      <c r="AV37" s="191">
        <f t="shared" si="11"/>
        <v>1.6280947255113025</v>
      </c>
      <c r="AW37" s="192">
        <f t="shared" si="12"/>
        <v>40.33333333333333</v>
      </c>
    </row>
    <row r="38" spans="1:49" ht="15" customHeight="1">
      <c r="A38" s="12" t="s">
        <v>31</v>
      </c>
      <c r="B38" s="13" t="s">
        <v>229</v>
      </c>
      <c r="C38" s="94">
        <v>-24</v>
      </c>
      <c r="D38" s="103">
        <f aca="true" t="shared" si="13" ref="D38:D63">C38</f>
        <v>-24</v>
      </c>
      <c r="E38" s="2">
        <v>2</v>
      </c>
      <c r="F38" s="107">
        <f aca="true" t="shared" si="14" ref="F38:F68">IF(E38&gt;0,E38,0)</f>
        <v>2</v>
      </c>
      <c r="G38" s="97">
        <f aca="true" t="shared" si="15" ref="G38:G68">D38+F38</f>
        <v>-22</v>
      </c>
      <c r="H38" s="12" t="s">
        <v>102</v>
      </c>
      <c r="I38" s="100">
        <f aca="true" t="shared" si="16" ref="I38:I68">IF(H38="ANO",15,0)</f>
        <v>15</v>
      </c>
      <c r="J38" s="12"/>
      <c r="K38" s="2" t="s">
        <v>102</v>
      </c>
      <c r="L38" s="2"/>
      <c r="M38" s="2"/>
      <c r="N38" s="11"/>
      <c r="O38" s="2"/>
      <c r="P38" s="108">
        <f aca="true" t="shared" si="17" ref="P38:P68">IF(J38="ANO",15,0)+IF(K38="ANO",15,0)+IF(L38="ANO",10,0)+IF(M38="ANO",10,0)+IF(N38="ANO",5,0)+IF(O38="ANO",5,0)</f>
        <v>15</v>
      </c>
      <c r="Q38" s="12"/>
      <c r="R38" s="164"/>
      <c r="S38" s="110">
        <f aca="true" t="shared" si="18" ref="S38:S68">IF(Q38="ANO",8,0)+IF(R38="ANO",15,0)</f>
        <v>0</v>
      </c>
      <c r="T38" s="12" t="s">
        <v>102</v>
      </c>
      <c r="U38" s="2" t="s">
        <v>102</v>
      </c>
      <c r="V38" s="2" t="s">
        <v>102</v>
      </c>
      <c r="W38" s="2" t="s">
        <v>102</v>
      </c>
      <c r="X38" s="2" t="s">
        <v>102</v>
      </c>
      <c r="Y38" s="2" t="s">
        <v>102</v>
      </c>
      <c r="Z38" s="2" t="s">
        <v>102</v>
      </c>
      <c r="AA38" s="2" t="s">
        <v>102</v>
      </c>
      <c r="AB38" s="2" t="s">
        <v>102</v>
      </c>
      <c r="AC38" s="2" t="s">
        <v>102</v>
      </c>
      <c r="AD38" s="2" t="s">
        <v>102</v>
      </c>
      <c r="AE38" s="2" t="s">
        <v>102</v>
      </c>
      <c r="AF38" s="93">
        <f aca="true" t="shared" si="19" ref="AF38:AF68">IF(T38="ANO",5,0)+IF(U38="ANO",5,0)+IF(V38="ANO",5,0)+IF(W38="ANO",5,0)+IF(X38="ANO",5,0)+IF(Y38="ANO",5,0)+IF(Z38="ANO",5,0)+IF(AA38="ANO",5,0)+IF(AB38="ANO",5,0)+IF(AC38="ANO",5,0)+IF(AD38="ANO",5,0)+IF(AE38="ANO",5,0)</f>
        <v>60</v>
      </c>
      <c r="AG38" s="12" t="s">
        <v>102</v>
      </c>
      <c r="AH38" s="46" t="s">
        <v>102</v>
      </c>
      <c r="AI38" s="2" t="s">
        <v>102</v>
      </c>
      <c r="AJ38" s="2" t="s">
        <v>102</v>
      </c>
      <c r="AK38" s="6" t="s">
        <v>102</v>
      </c>
      <c r="AL38" s="115">
        <f aca="true" t="shared" si="20" ref="AL38:AL68">IF(AG38="ANO",8,0)+IF(AH38="ANO",8,0)+IF(AI38="ANO",8,0)+IF(AJ38="ANO",8,0)+IF(AK38="ANO",8,0)</f>
        <v>40</v>
      </c>
      <c r="AM38" s="12" t="s">
        <v>102</v>
      </c>
      <c r="AN38" s="2"/>
      <c r="AO38" s="116">
        <f aca="true" t="shared" si="21" ref="AO38:AO68">IF(AM38="ANO",8,0)+IF(AN38="ANO",8,0)</f>
        <v>8</v>
      </c>
      <c r="AP38" s="45"/>
      <c r="AQ38" s="46"/>
      <c r="AR38" s="44"/>
      <c r="AS38" s="118">
        <f aca="true" t="shared" si="22" ref="AS38:AS68">IF(AP38="ANO",15,0)+IF(AQ38="ANO",15,0)+IF(AR38="ANO",15,0)</f>
        <v>0</v>
      </c>
      <c r="AT38" s="153">
        <f aca="true" t="shared" si="23" ref="AT38:AT69">G38+I38+P38+S38+AF38+AL38+AO38+AS38</f>
        <v>116</v>
      </c>
      <c r="AU38" s="171" t="s">
        <v>29</v>
      </c>
      <c r="AV38" s="191">
        <f aca="true" t="shared" si="24" ref="AV38:AV68">AT38/$AT$69*100</f>
        <v>1.5608180839612487</v>
      </c>
      <c r="AW38" s="192">
        <f aca="true" t="shared" si="25" ref="AW38:AW68">AT38/$AW$5*100</f>
        <v>38.666666666666664</v>
      </c>
    </row>
    <row r="39" spans="1:49" ht="15" customHeight="1">
      <c r="A39" s="12" t="s">
        <v>23</v>
      </c>
      <c r="B39" s="13" t="s">
        <v>221</v>
      </c>
      <c r="C39" s="94">
        <v>-29</v>
      </c>
      <c r="D39" s="103">
        <f t="shared" si="13"/>
        <v>-29</v>
      </c>
      <c r="E39" s="2">
        <v>11</v>
      </c>
      <c r="F39" s="107">
        <f t="shared" si="14"/>
        <v>11</v>
      </c>
      <c r="G39" s="97">
        <f t="shared" si="15"/>
        <v>-18</v>
      </c>
      <c r="H39" s="12" t="s">
        <v>102</v>
      </c>
      <c r="I39" s="100">
        <f t="shared" si="16"/>
        <v>15</v>
      </c>
      <c r="J39" s="12"/>
      <c r="K39" s="2" t="s">
        <v>102</v>
      </c>
      <c r="L39" s="2"/>
      <c r="M39" s="2"/>
      <c r="N39" s="11"/>
      <c r="O39" s="2"/>
      <c r="P39" s="108">
        <f t="shared" si="17"/>
        <v>15</v>
      </c>
      <c r="Q39" s="12"/>
      <c r="R39" s="164" t="s">
        <v>102</v>
      </c>
      <c r="S39" s="110">
        <f t="shared" si="18"/>
        <v>15</v>
      </c>
      <c r="T39" s="12"/>
      <c r="U39" s="2" t="s">
        <v>102</v>
      </c>
      <c r="V39" s="2" t="s">
        <v>102</v>
      </c>
      <c r="W39" s="2"/>
      <c r="X39" s="2" t="s">
        <v>102</v>
      </c>
      <c r="Y39" s="2" t="s">
        <v>102</v>
      </c>
      <c r="Z39" s="2"/>
      <c r="AA39" s="2" t="s">
        <v>102</v>
      </c>
      <c r="AB39" s="2" t="s">
        <v>102</v>
      </c>
      <c r="AC39" s="2"/>
      <c r="AD39" s="2" t="s">
        <v>102</v>
      </c>
      <c r="AE39" s="2" t="s">
        <v>102</v>
      </c>
      <c r="AF39" s="93">
        <f t="shared" si="19"/>
        <v>40</v>
      </c>
      <c r="AG39" s="12" t="s">
        <v>102</v>
      </c>
      <c r="AH39" s="46" t="s">
        <v>102</v>
      </c>
      <c r="AI39" s="2" t="s">
        <v>102</v>
      </c>
      <c r="AJ39" s="2"/>
      <c r="AK39" s="6" t="s">
        <v>102</v>
      </c>
      <c r="AL39" s="115">
        <f t="shared" si="20"/>
        <v>32</v>
      </c>
      <c r="AM39" s="12" t="s">
        <v>102</v>
      </c>
      <c r="AN39" s="2" t="s">
        <v>102</v>
      </c>
      <c r="AO39" s="116">
        <f t="shared" si="21"/>
        <v>16</v>
      </c>
      <c r="AP39" s="45"/>
      <c r="AQ39" s="46"/>
      <c r="AR39" s="44"/>
      <c r="AS39" s="118">
        <f t="shared" si="22"/>
        <v>0</v>
      </c>
      <c r="AT39" s="153">
        <f t="shared" si="23"/>
        <v>115</v>
      </c>
      <c r="AU39" s="171" t="s">
        <v>30</v>
      </c>
      <c r="AV39" s="191">
        <f t="shared" si="24"/>
        <v>1.5473627556512377</v>
      </c>
      <c r="AW39" s="192">
        <f t="shared" si="25"/>
        <v>38.333333333333336</v>
      </c>
    </row>
    <row r="40" spans="1:49" ht="15" customHeight="1">
      <c r="A40" s="12" t="s">
        <v>49</v>
      </c>
      <c r="B40" s="13" t="s">
        <v>239</v>
      </c>
      <c r="C40" s="94">
        <v>-9</v>
      </c>
      <c r="D40" s="207">
        <f t="shared" si="13"/>
        <v>-9</v>
      </c>
      <c r="E40" s="2">
        <v>-1</v>
      </c>
      <c r="F40" s="107">
        <f t="shared" si="14"/>
        <v>0</v>
      </c>
      <c r="G40" s="97">
        <f t="shared" si="15"/>
        <v>-9</v>
      </c>
      <c r="H40" s="12" t="s">
        <v>102</v>
      </c>
      <c r="I40" s="100">
        <f t="shared" si="16"/>
        <v>15</v>
      </c>
      <c r="J40" s="12" t="s">
        <v>102</v>
      </c>
      <c r="K40" s="2"/>
      <c r="L40" s="2"/>
      <c r="M40" s="2"/>
      <c r="N40" s="11"/>
      <c r="O40" s="2"/>
      <c r="P40" s="108">
        <f t="shared" si="17"/>
        <v>15</v>
      </c>
      <c r="Q40" s="167"/>
      <c r="R40" s="164" t="s">
        <v>102</v>
      </c>
      <c r="S40" s="110">
        <f t="shared" si="18"/>
        <v>15</v>
      </c>
      <c r="T40" s="12"/>
      <c r="U40" s="2"/>
      <c r="V40" s="2"/>
      <c r="W40" s="2"/>
      <c r="X40" s="2"/>
      <c r="Y40" s="2"/>
      <c r="Z40" s="2" t="s">
        <v>102</v>
      </c>
      <c r="AA40" s="2" t="s">
        <v>102</v>
      </c>
      <c r="AB40" s="2" t="s">
        <v>102</v>
      </c>
      <c r="AC40" s="2" t="s">
        <v>102</v>
      </c>
      <c r="AD40" s="2" t="s">
        <v>102</v>
      </c>
      <c r="AE40" s="2" t="s">
        <v>102</v>
      </c>
      <c r="AF40" s="93">
        <f t="shared" si="19"/>
        <v>30</v>
      </c>
      <c r="AG40" s="12" t="s">
        <v>102</v>
      </c>
      <c r="AH40" s="46" t="s">
        <v>102</v>
      </c>
      <c r="AI40" s="2"/>
      <c r="AJ40" s="2" t="s">
        <v>102</v>
      </c>
      <c r="AK40" s="6" t="s">
        <v>102</v>
      </c>
      <c r="AL40" s="115">
        <f t="shared" si="20"/>
        <v>32</v>
      </c>
      <c r="AM40" s="12" t="s">
        <v>102</v>
      </c>
      <c r="AN40" s="2" t="s">
        <v>102</v>
      </c>
      <c r="AO40" s="116">
        <f t="shared" si="21"/>
        <v>16</v>
      </c>
      <c r="AP40" s="45"/>
      <c r="AQ40" s="68"/>
      <c r="AR40" s="44"/>
      <c r="AS40" s="118">
        <f t="shared" si="22"/>
        <v>0</v>
      </c>
      <c r="AT40" s="153">
        <f t="shared" si="23"/>
        <v>114</v>
      </c>
      <c r="AU40" s="171" t="s">
        <v>31</v>
      </c>
      <c r="AV40" s="191">
        <f t="shared" si="24"/>
        <v>1.5339074273412272</v>
      </c>
      <c r="AW40" s="192">
        <f t="shared" si="25"/>
        <v>38</v>
      </c>
    </row>
    <row r="41" spans="1:49" ht="15" customHeight="1">
      <c r="A41" s="12" t="s">
        <v>12</v>
      </c>
      <c r="B41" s="13" t="s">
        <v>132</v>
      </c>
      <c r="C41" s="94">
        <v>-10</v>
      </c>
      <c r="D41" s="103">
        <f t="shared" si="13"/>
        <v>-10</v>
      </c>
      <c r="E41" s="2">
        <v>-6</v>
      </c>
      <c r="F41" s="107">
        <f t="shared" si="14"/>
        <v>0</v>
      </c>
      <c r="G41" s="97">
        <f t="shared" si="15"/>
        <v>-10</v>
      </c>
      <c r="H41" s="12"/>
      <c r="I41" s="100">
        <f t="shared" si="16"/>
        <v>0</v>
      </c>
      <c r="J41" s="12"/>
      <c r="K41" s="2" t="s">
        <v>102</v>
      </c>
      <c r="L41" s="2"/>
      <c r="M41" s="2"/>
      <c r="N41" s="11"/>
      <c r="O41" s="2"/>
      <c r="P41" s="108">
        <f t="shared" si="17"/>
        <v>15</v>
      </c>
      <c r="Q41" s="12"/>
      <c r="R41" s="164" t="s">
        <v>102</v>
      </c>
      <c r="S41" s="110">
        <f t="shared" si="18"/>
        <v>15</v>
      </c>
      <c r="T41" s="12"/>
      <c r="U41" s="2"/>
      <c r="V41" s="2"/>
      <c r="W41" s="2" t="s">
        <v>102</v>
      </c>
      <c r="X41" s="2" t="s">
        <v>102</v>
      </c>
      <c r="Y41" s="2" t="s">
        <v>102</v>
      </c>
      <c r="Z41" s="2"/>
      <c r="AA41" s="2" t="s">
        <v>102</v>
      </c>
      <c r="AB41" s="2" t="s">
        <v>102</v>
      </c>
      <c r="AC41" s="2" t="s">
        <v>102</v>
      </c>
      <c r="AD41" s="2" t="s">
        <v>102</v>
      </c>
      <c r="AE41" s="2" t="s">
        <v>102</v>
      </c>
      <c r="AF41" s="93">
        <f t="shared" si="19"/>
        <v>40</v>
      </c>
      <c r="AG41" s="126" t="s">
        <v>102</v>
      </c>
      <c r="AH41" s="46" t="s">
        <v>102</v>
      </c>
      <c r="AI41" s="2" t="s">
        <v>102</v>
      </c>
      <c r="AJ41" s="2" t="s">
        <v>102</v>
      </c>
      <c r="AK41" s="6" t="s">
        <v>102</v>
      </c>
      <c r="AL41" s="115">
        <f t="shared" si="20"/>
        <v>40</v>
      </c>
      <c r="AM41" s="12" t="s">
        <v>102</v>
      </c>
      <c r="AN41" s="2"/>
      <c r="AO41" s="116">
        <f t="shared" si="21"/>
        <v>8</v>
      </c>
      <c r="AP41" s="45"/>
      <c r="AQ41" s="46"/>
      <c r="AR41" s="44"/>
      <c r="AS41" s="118">
        <f t="shared" si="22"/>
        <v>0</v>
      </c>
      <c r="AT41" s="153">
        <f t="shared" si="23"/>
        <v>108</v>
      </c>
      <c r="AU41" s="171" t="s">
        <v>32</v>
      </c>
      <c r="AV41" s="191">
        <f t="shared" si="24"/>
        <v>1.4531754574811624</v>
      </c>
      <c r="AW41" s="192">
        <f t="shared" si="25"/>
        <v>36</v>
      </c>
    </row>
    <row r="42" spans="1:49" ht="15" customHeight="1">
      <c r="A42" s="12" t="s">
        <v>44</v>
      </c>
      <c r="B42" s="13" t="s">
        <v>78</v>
      </c>
      <c r="C42" s="95"/>
      <c r="D42" s="103">
        <f t="shared" si="13"/>
        <v>0</v>
      </c>
      <c r="E42" s="91"/>
      <c r="F42" s="107">
        <f t="shared" si="14"/>
        <v>0</v>
      </c>
      <c r="G42" s="97">
        <f t="shared" si="15"/>
        <v>0</v>
      </c>
      <c r="H42" s="12" t="s">
        <v>102</v>
      </c>
      <c r="I42" s="100">
        <f t="shared" si="16"/>
        <v>15</v>
      </c>
      <c r="J42" s="12" t="s">
        <v>102</v>
      </c>
      <c r="K42" s="2"/>
      <c r="L42" s="2"/>
      <c r="M42" s="2"/>
      <c r="N42" s="11"/>
      <c r="O42" s="2"/>
      <c r="P42" s="108">
        <f t="shared" si="17"/>
        <v>15</v>
      </c>
      <c r="Q42" s="90"/>
      <c r="R42" s="165"/>
      <c r="S42" s="110">
        <f t="shared" si="18"/>
        <v>0</v>
      </c>
      <c r="T42" s="12" t="s">
        <v>102</v>
      </c>
      <c r="U42" s="2" t="s">
        <v>102</v>
      </c>
      <c r="V42" s="2" t="s">
        <v>102</v>
      </c>
      <c r="W42" s="2"/>
      <c r="X42" s="2"/>
      <c r="Y42" s="2"/>
      <c r="Z42" s="2" t="s">
        <v>102</v>
      </c>
      <c r="AA42" s="2" t="s">
        <v>102</v>
      </c>
      <c r="AB42" s="2" t="s">
        <v>102</v>
      </c>
      <c r="AC42" s="2" t="s">
        <v>102</v>
      </c>
      <c r="AD42" s="2" t="s">
        <v>102</v>
      </c>
      <c r="AE42" s="2" t="s">
        <v>102</v>
      </c>
      <c r="AF42" s="93">
        <f t="shared" si="19"/>
        <v>45</v>
      </c>
      <c r="AG42" s="12"/>
      <c r="AH42" s="46" t="s">
        <v>102</v>
      </c>
      <c r="AI42" s="2"/>
      <c r="AJ42" s="2"/>
      <c r="AK42" s="6" t="s">
        <v>102</v>
      </c>
      <c r="AL42" s="115">
        <f t="shared" si="20"/>
        <v>16</v>
      </c>
      <c r="AM42" s="12"/>
      <c r="AN42" s="2"/>
      <c r="AO42" s="116">
        <f t="shared" si="21"/>
        <v>0</v>
      </c>
      <c r="AP42" s="45" t="s">
        <v>102</v>
      </c>
      <c r="AQ42" s="46"/>
      <c r="AR42" s="44"/>
      <c r="AS42" s="118">
        <f t="shared" si="22"/>
        <v>15</v>
      </c>
      <c r="AT42" s="153">
        <f t="shared" si="23"/>
        <v>106</v>
      </c>
      <c r="AU42" s="171" t="s">
        <v>33</v>
      </c>
      <c r="AV42" s="191">
        <f t="shared" si="24"/>
        <v>1.426264800861141</v>
      </c>
      <c r="AW42" s="192">
        <f t="shared" si="25"/>
        <v>35.333333333333336</v>
      </c>
    </row>
    <row r="43" spans="1:49" ht="15" customHeight="1">
      <c r="A43" s="12" t="s">
        <v>198</v>
      </c>
      <c r="B43" s="125" t="s">
        <v>208</v>
      </c>
      <c r="C43" s="94">
        <v>-11</v>
      </c>
      <c r="D43" s="207">
        <f t="shared" si="13"/>
        <v>-11</v>
      </c>
      <c r="E43" s="2">
        <v>1</v>
      </c>
      <c r="F43" s="107">
        <f t="shared" si="14"/>
        <v>1</v>
      </c>
      <c r="G43" s="97">
        <f t="shared" si="15"/>
        <v>-10</v>
      </c>
      <c r="H43" s="12"/>
      <c r="I43" s="100">
        <f t="shared" si="16"/>
        <v>0</v>
      </c>
      <c r="J43" s="67" t="s">
        <v>102</v>
      </c>
      <c r="K43" s="2"/>
      <c r="L43" s="2"/>
      <c r="M43" s="2"/>
      <c r="N43" s="2"/>
      <c r="O43" s="2"/>
      <c r="P43" s="108">
        <f t="shared" si="17"/>
        <v>15</v>
      </c>
      <c r="Q43" s="12"/>
      <c r="R43" s="166" t="s">
        <v>102</v>
      </c>
      <c r="S43" s="110">
        <f t="shared" si="18"/>
        <v>15</v>
      </c>
      <c r="T43" s="12" t="s">
        <v>102</v>
      </c>
      <c r="U43" s="2" t="s">
        <v>102</v>
      </c>
      <c r="V43" s="2" t="s">
        <v>102</v>
      </c>
      <c r="W43" s="2" t="s">
        <v>102</v>
      </c>
      <c r="X43" s="2" t="s">
        <v>102</v>
      </c>
      <c r="Y43" s="2" t="s">
        <v>102</v>
      </c>
      <c r="Z43" s="2" t="s">
        <v>102</v>
      </c>
      <c r="AA43" s="2" t="s">
        <v>102</v>
      </c>
      <c r="AB43" s="2" t="s">
        <v>102</v>
      </c>
      <c r="AC43" s="2" t="s">
        <v>102</v>
      </c>
      <c r="AD43" s="2" t="s">
        <v>102</v>
      </c>
      <c r="AE43" s="2" t="s">
        <v>102</v>
      </c>
      <c r="AF43" s="93">
        <f t="shared" si="19"/>
        <v>60</v>
      </c>
      <c r="AG43" s="126"/>
      <c r="AH43" s="46" t="s">
        <v>102</v>
      </c>
      <c r="AI43" s="2" t="s">
        <v>102</v>
      </c>
      <c r="AJ43" s="2"/>
      <c r="AK43" s="6" t="s">
        <v>102</v>
      </c>
      <c r="AL43" s="115">
        <f t="shared" si="20"/>
        <v>24</v>
      </c>
      <c r="AM43" s="12"/>
      <c r="AN43" s="2"/>
      <c r="AO43" s="116">
        <f t="shared" si="21"/>
        <v>0</v>
      </c>
      <c r="AP43" s="45"/>
      <c r="AQ43" s="46"/>
      <c r="AR43" s="44"/>
      <c r="AS43" s="118">
        <f t="shared" si="22"/>
        <v>0</v>
      </c>
      <c r="AT43" s="153">
        <f t="shared" si="23"/>
        <v>104</v>
      </c>
      <c r="AU43" s="171" t="s">
        <v>34</v>
      </c>
      <c r="AV43" s="191">
        <f t="shared" si="24"/>
        <v>1.3993541442411195</v>
      </c>
      <c r="AW43" s="192">
        <f t="shared" si="25"/>
        <v>34.66666666666667</v>
      </c>
    </row>
    <row r="44" spans="1:49" ht="15" customHeight="1">
      <c r="A44" s="12" t="s">
        <v>11</v>
      </c>
      <c r="B44" s="13" t="s">
        <v>213</v>
      </c>
      <c r="C44" s="94">
        <v>-21</v>
      </c>
      <c r="D44" s="103">
        <f t="shared" si="13"/>
        <v>-21</v>
      </c>
      <c r="E44" s="2">
        <v>2</v>
      </c>
      <c r="F44" s="107">
        <f t="shared" si="14"/>
        <v>2</v>
      </c>
      <c r="G44" s="97">
        <f t="shared" si="15"/>
        <v>-19</v>
      </c>
      <c r="H44" s="12"/>
      <c r="I44" s="100">
        <f t="shared" si="16"/>
        <v>0</v>
      </c>
      <c r="J44" s="12"/>
      <c r="K44" s="2" t="s">
        <v>102</v>
      </c>
      <c r="L44" s="2"/>
      <c r="M44" s="2"/>
      <c r="N44" s="11"/>
      <c r="O44" s="2"/>
      <c r="P44" s="108">
        <f t="shared" si="17"/>
        <v>15</v>
      </c>
      <c r="Q44" s="12"/>
      <c r="R44" s="164" t="s">
        <v>102</v>
      </c>
      <c r="S44" s="110">
        <f t="shared" si="18"/>
        <v>15</v>
      </c>
      <c r="T44" s="12" t="s">
        <v>102</v>
      </c>
      <c r="U44" s="2" t="s">
        <v>102</v>
      </c>
      <c r="V44" s="2" t="s">
        <v>102</v>
      </c>
      <c r="W44" s="2" t="s">
        <v>102</v>
      </c>
      <c r="X44" s="2" t="s">
        <v>102</v>
      </c>
      <c r="Y44" s="2" t="s">
        <v>102</v>
      </c>
      <c r="Z44" s="2" t="s">
        <v>102</v>
      </c>
      <c r="AA44" s="2" t="s">
        <v>102</v>
      </c>
      <c r="AB44" s="2" t="s">
        <v>102</v>
      </c>
      <c r="AC44" s="2" t="s">
        <v>102</v>
      </c>
      <c r="AD44" s="2" t="s">
        <v>102</v>
      </c>
      <c r="AE44" s="2" t="s">
        <v>102</v>
      </c>
      <c r="AF44" s="93">
        <f t="shared" si="19"/>
        <v>60</v>
      </c>
      <c r="AG44" s="12"/>
      <c r="AH44" s="46" t="s">
        <v>102</v>
      </c>
      <c r="AI44" s="2"/>
      <c r="AJ44" s="2"/>
      <c r="AK44" s="6" t="s">
        <v>102</v>
      </c>
      <c r="AL44" s="115">
        <f t="shared" si="20"/>
        <v>16</v>
      </c>
      <c r="AM44" s="12" t="s">
        <v>102</v>
      </c>
      <c r="AN44" s="2" t="s">
        <v>102</v>
      </c>
      <c r="AO44" s="116">
        <f t="shared" si="21"/>
        <v>16</v>
      </c>
      <c r="AP44" s="45"/>
      <c r="AQ44" s="46"/>
      <c r="AR44" s="44"/>
      <c r="AS44" s="118">
        <f t="shared" si="22"/>
        <v>0</v>
      </c>
      <c r="AT44" s="153">
        <f t="shared" si="23"/>
        <v>103</v>
      </c>
      <c r="AU44" s="171" t="s">
        <v>35</v>
      </c>
      <c r="AV44" s="191">
        <f t="shared" si="24"/>
        <v>1.3858988159311088</v>
      </c>
      <c r="AW44" s="192">
        <f t="shared" si="25"/>
        <v>34.333333333333336</v>
      </c>
    </row>
    <row r="45" spans="1:49" ht="15" customHeight="1">
      <c r="A45" s="12" t="s">
        <v>35</v>
      </c>
      <c r="B45" s="13" t="s">
        <v>75</v>
      </c>
      <c r="C45" s="94">
        <v>-13</v>
      </c>
      <c r="D45" s="103">
        <f t="shared" si="13"/>
        <v>-13</v>
      </c>
      <c r="E45" s="2">
        <v>-1</v>
      </c>
      <c r="F45" s="107">
        <f t="shared" si="14"/>
        <v>0</v>
      </c>
      <c r="G45" s="97">
        <f t="shared" si="15"/>
        <v>-13</v>
      </c>
      <c r="H45" s="12" t="s">
        <v>102</v>
      </c>
      <c r="I45" s="100">
        <f t="shared" si="16"/>
        <v>15</v>
      </c>
      <c r="J45" s="12"/>
      <c r="K45" s="2" t="s">
        <v>102</v>
      </c>
      <c r="L45" s="2"/>
      <c r="M45" s="2"/>
      <c r="N45" s="11"/>
      <c r="O45" s="2"/>
      <c r="P45" s="108">
        <f t="shared" si="17"/>
        <v>15</v>
      </c>
      <c r="Q45" s="12"/>
      <c r="R45" s="164" t="s">
        <v>102</v>
      </c>
      <c r="S45" s="110">
        <f t="shared" si="18"/>
        <v>15</v>
      </c>
      <c r="T45" s="12" t="s">
        <v>102</v>
      </c>
      <c r="U45" s="2" t="s">
        <v>102</v>
      </c>
      <c r="V45" s="2" t="s">
        <v>102</v>
      </c>
      <c r="W45" s="2" t="s">
        <v>102</v>
      </c>
      <c r="X45" s="2" t="s">
        <v>102</v>
      </c>
      <c r="Y45" s="2" t="s">
        <v>102</v>
      </c>
      <c r="Z45" s="2" t="s">
        <v>102</v>
      </c>
      <c r="AA45" s="2" t="s">
        <v>102</v>
      </c>
      <c r="AB45" s="2" t="s">
        <v>102</v>
      </c>
      <c r="AC45" s="2" t="s">
        <v>102</v>
      </c>
      <c r="AD45" s="2" t="s">
        <v>102</v>
      </c>
      <c r="AE45" s="2" t="s">
        <v>102</v>
      </c>
      <c r="AF45" s="93">
        <f t="shared" si="19"/>
        <v>60</v>
      </c>
      <c r="AG45" s="127"/>
      <c r="AH45" s="46"/>
      <c r="AI45" s="2"/>
      <c r="AJ45" s="2"/>
      <c r="AK45" s="6"/>
      <c r="AL45" s="115">
        <f t="shared" si="20"/>
        <v>0</v>
      </c>
      <c r="AM45" s="12" t="s">
        <v>102</v>
      </c>
      <c r="AN45" s="2"/>
      <c r="AO45" s="116">
        <f t="shared" si="21"/>
        <v>8</v>
      </c>
      <c r="AP45" s="45"/>
      <c r="AQ45" s="46"/>
      <c r="AR45" s="44"/>
      <c r="AS45" s="118">
        <f t="shared" si="22"/>
        <v>0</v>
      </c>
      <c r="AT45" s="153">
        <f t="shared" si="23"/>
        <v>100</v>
      </c>
      <c r="AU45" s="171" t="s">
        <v>36</v>
      </c>
      <c r="AV45" s="191">
        <f t="shared" si="24"/>
        <v>1.3455328310010763</v>
      </c>
      <c r="AW45" s="192">
        <f t="shared" si="25"/>
        <v>33.33333333333333</v>
      </c>
    </row>
    <row r="46" spans="1:49" ht="15" customHeight="1">
      <c r="A46" s="12" t="s">
        <v>45</v>
      </c>
      <c r="B46" s="13" t="s">
        <v>79</v>
      </c>
      <c r="C46" s="94">
        <v>-10</v>
      </c>
      <c r="D46" s="207">
        <f t="shared" si="13"/>
        <v>-10</v>
      </c>
      <c r="E46" s="2">
        <v>2</v>
      </c>
      <c r="F46" s="107">
        <f t="shared" si="14"/>
        <v>2</v>
      </c>
      <c r="G46" s="97">
        <f t="shared" si="15"/>
        <v>-8</v>
      </c>
      <c r="H46" s="12" t="s">
        <v>102</v>
      </c>
      <c r="I46" s="100">
        <f t="shared" si="16"/>
        <v>15</v>
      </c>
      <c r="J46" s="12"/>
      <c r="K46" s="2" t="s">
        <v>102</v>
      </c>
      <c r="L46" s="2"/>
      <c r="M46" s="2"/>
      <c r="N46" s="11"/>
      <c r="O46" s="2"/>
      <c r="P46" s="108">
        <f t="shared" si="17"/>
        <v>15</v>
      </c>
      <c r="Q46" s="12"/>
      <c r="R46" s="164" t="s">
        <v>102</v>
      </c>
      <c r="S46" s="110">
        <f t="shared" si="18"/>
        <v>15</v>
      </c>
      <c r="T46" s="12" t="s">
        <v>102</v>
      </c>
      <c r="U46" s="2" t="s">
        <v>102</v>
      </c>
      <c r="V46" s="2" t="s">
        <v>102</v>
      </c>
      <c r="W46" s="2" t="s">
        <v>102</v>
      </c>
      <c r="X46" s="2" t="s">
        <v>102</v>
      </c>
      <c r="Y46" s="2" t="s">
        <v>102</v>
      </c>
      <c r="Z46" s="2" t="s">
        <v>102</v>
      </c>
      <c r="AA46" s="2" t="s">
        <v>102</v>
      </c>
      <c r="AB46" s="2" t="s">
        <v>102</v>
      </c>
      <c r="AC46" s="2" t="s">
        <v>102</v>
      </c>
      <c r="AD46" s="2" t="s">
        <v>102</v>
      </c>
      <c r="AE46" s="2" t="s">
        <v>102</v>
      </c>
      <c r="AF46" s="93">
        <f t="shared" si="19"/>
        <v>60</v>
      </c>
      <c r="AG46" s="12"/>
      <c r="AH46" s="46"/>
      <c r="AI46" s="2"/>
      <c r="AJ46" s="2"/>
      <c r="AK46" s="6"/>
      <c r="AL46" s="115">
        <f t="shared" si="20"/>
        <v>0</v>
      </c>
      <c r="AM46" s="12"/>
      <c r="AN46" s="2"/>
      <c r="AO46" s="116">
        <f t="shared" si="21"/>
        <v>0</v>
      </c>
      <c r="AP46" s="45"/>
      <c r="AQ46" s="46"/>
      <c r="AR46" s="44"/>
      <c r="AS46" s="118">
        <f t="shared" si="22"/>
        <v>0</v>
      </c>
      <c r="AT46" s="153">
        <f t="shared" si="23"/>
        <v>97</v>
      </c>
      <c r="AU46" s="171" t="s">
        <v>37</v>
      </c>
      <c r="AV46" s="191">
        <f t="shared" si="24"/>
        <v>1.3051668460710442</v>
      </c>
      <c r="AW46" s="192">
        <f t="shared" si="25"/>
        <v>32.33333333333333</v>
      </c>
    </row>
    <row r="47" spans="1:49" ht="15" customHeight="1">
      <c r="A47" s="12" t="s">
        <v>56</v>
      </c>
      <c r="B47" s="13" t="s">
        <v>242</v>
      </c>
      <c r="C47" s="94">
        <v>-12</v>
      </c>
      <c r="D47" s="207">
        <f t="shared" si="13"/>
        <v>-12</v>
      </c>
      <c r="E47" s="2">
        <v>14</v>
      </c>
      <c r="F47" s="107">
        <f t="shared" si="14"/>
        <v>14</v>
      </c>
      <c r="G47" s="97">
        <f t="shared" si="15"/>
        <v>2</v>
      </c>
      <c r="H47" s="12"/>
      <c r="I47" s="100">
        <f t="shared" si="16"/>
        <v>0</v>
      </c>
      <c r="J47" s="12"/>
      <c r="K47" s="2"/>
      <c r="L47" s="2"/>
      <c r="M47" s="2"/>
      <c r="N47" s="11"/>
      <c r="O47" s="2"/>
      <c r="P47" s="108">
        <f t="shared" si="17"/>
        <v>0</v>
      </c>
      <c r="Q47" s="167"/>
      <c r="R47" s="164" t="s">
        <v>102</v>
      </c>
      <c r="S47" s="110">
        <f t="shared" si="18"/>
        <v>15</v>
      </c>
      <c r="T47" s="12" t="s">
        <v>102</v>
      </c>
      <c r="U47" s="2" t="s">
        <v>102</v>
      </c>
      <c r="V47" s="2" t="s">
        <v>102</v>
      </c>
      <c r="W47" s="2" t="s">
        <v>102</v>
      </c>
      <c r="X47" s="2" t="s">
        <v>102</v>
      </c>
      <c r="Y47" s="2" t="s">
        <v>102</v>
      </c>
      <c r="Z47" s="2" t="s">
        <v>102</v>
      </c>
      <c r="AA47" s="2" t="s">
        <v>102</v>
      </c>
      <c r="AB47" s="2" t="s">
        <v>102</v>
      </c>
      <c r="AC47" s="2" t="s">
        <v>102</v>
      </c>
      <c r="AD47" s="2" t="s">
        <v>102</v>
      </c>
      <c r="AE47" s="2" t="s">
        <v>102</v>
      </c>
      <c r="AF47" s="93">
        <f t="shared" si="19"/>
        <v>60</v>
      </c>
      <c r="AG47" s="12"/>
      <c r="AH47" s="46"/>
      <c r="AI47" s="2" t="s">
        <v>102</v>
      </c>
      <c r="AJ47" s="2"/>
      <c r="AK47" s="6"/>
      <c r="AL47" s="115">
        <f t="shared" si="20"/>
        <v>8</v>
      </c>
      <c r="AM47" s="12" t="s">
        <v>102</v>
      </c>
      <c r="AN47" s="2"/>
      <c r="AO47" s="116">
        <f t="shared" si="21"/>
        <v>8</v>
      </c>
      <c r="AP47" s="45"/>
      <c r="AQ47" s="46"/>
      <c r="AR47" s="44"/>
      <c r="AS47" s="118">
        <f t="shared" si="22"/>
        <v>0</v>
      </c>
      <c r="AT47" s="153">
        <f t="shared" si="23"/>
        <v>93</v>
      </c>
      <c r="AU47" s="171" t="s">
        <v>38</v>
      </c>
      <c r="AV47" s="191">
        <f t="shared" si="24"/>
        <v>1.251345532831001</v>
      </c>
      <c r="AW47" s="192">
        <f t="shared" si="25"/>
        <v>31</v>
      </c>
    </row>
    <row r="48" spans="1:49" ht="15" customHeight="1">
      <c r="A48" s="12" t="s">
        <v>14</v>
      </c>
      <c r="B48" s="13" t="s">
        <v>70</v>
      </c>
      <c r="C48" s="95"/>
      <c r="D48" s="207">
        <f t="shared" si="13"/>
        <v>0</v>
      </c>
      <c r="E48" s="91"/>
      <c r="F48" s="107">
        <f t="shared" si="14"/>
        <v>0</v>
      </c>
      <c r="G48" s="97">
        <f t="shared" si="15"/>
        <v>0</v>
      </c>
      <c r="H48" s="12" t="s">
        <v>102</v>
      </c>
      <c r="I48" s="100">
        <f t="shared" si="16"/>
        <v>15</v>
      </c>
      <c r="J48" s="12"/>
      <c r="K48" s="2" t="s">
        <v>102</v>
      </c>
      <c r="L48" s="2"/>
      <c r="M48" s="2"/>
      <c r="N48" s="11"/>
      <c r="O48" s="2"/>
      <c r="P48" s="108">
        <f t="shared" si="17"/>
        <v>15</v>
      </c>
      <c r="Q48" s="90"/>
      <c r="R48" s="165"/>
      <c r="S48" s="110">
        <f t="shared" si="18"/>
        <v>0</v>
      </c>
      <c r="T48" s="12"/>
      <c r="U48" s="2" t="s">
        <v>102</v>
      </c>
      <c r="V48" s="2" t="s">
        <v>102</v>
      </c>
      <c r="W48" s="2"/>
      <c r="X48" s="2" t="s">
        <v>102</v>
      </c>
      <c r="Y48" s="2"/>
      <c r="Z48" s="2"/>
      <c r="AA48" s="2" t="s">
        <v>102</v>
      </c>
      <c r="AB48" s="2"/>
      <c r="AC48" s="2"/>
      <c r="AD48" s="2" t="s">
        <v>102</v>
      </c>
      <c r="AE48" s="2" t="s">
        <v>102</v>
      </c>
      <c r="AF48" s="93">
        <f t="shared" si="19"/>
        <v>30</v>
      </c>
      <c r="AG48" s="12"/>
      <c r="AH48" s="46" t="s">
        <v>102</v>
      </c>
      <c r="AI48" s="2"/>
      <c r="AJ48" s="2"/>
      <c r="AK48" s="6" t="s">
        <v>102</v>
      </c>
      <c r="AL48" s="115">
        <f t="shared" si="20"/>
        <v>16</v>
      </c>
      <c r="AM48" s="12" t="s">
        <v>102</v>
      </c>
      <c r="AN48" s="2" t="s">
        <v>102</v>
      </c>
      <c r="AO48" s="116">
        <f t="shared" si="21"/>
        <v>16</v>
      </c>
      <c r="AP48" s="67"/>
      <c r="AQ48" s="68"/>
      <c r="AR48" s="69"/>
      <c r="AS48" s="118">
        <f t="shared" si="22"/>
        <v>0</v>
      </c>
      <c r="AT48" s="153">
        <f t="shared" si="23"/>
        <v>92</v>
      </c>
      <c r="AU48" s="171" t="s">
        <v>39</v>
      </c>
      <c r="AV48" s="191">
        <f t="shared" si="24"/>
        <v>1.2378902045209903</v>
      </c>
      <c r="AW48" s="192">
        <f t="shared" si="25"/>
        <v>30.666666666666664</v>
      </c>
    </row>
    <row r="49" spans="1:49" ht="15" customHeight="1">
      <c r="A49" s="12" t="s">
        <v>37</v>
      </c>
      <c r="B49" s="13" t="s">
        <v>232</v>
      </c>
      <c r="C49" s="95"/>
      <c r="D49" s="207">
        <f t="shared" si="13"/>
        <v>0</v>
      </c>
      <c r="E49" s="91"/>
      <c r="F49" s="107">
        <f t="shared" si="14"/>
        <v>0</v>
      </c>
      <c r="G49" s="97">
        <f t="shared" si="15"/>
        <v>0</v>
      </c>
      <c r="H49" s="12"/>
      <c r="I49" s="100">
        <f t="shared" si="16"/>
        <v>0</v>
      </c>
      <c r="J49" s="12" t="s">
        <v>102</v>
      </c>
      <c r="K49" s="2"/>
      <c r="L49" s="2"/>
      <c r="M49" s="2"/>
      <c r="N49" s="11"/>
      <c r="O49" s="2"/>
      <c r="P49" s="108">
        <f t="shared" si="17"/>
        <v>15</v>
      </c>
      <c r="Q49" s="90"/>
      <c r="R49" s="165"/>
      <c r="S49" s="110">
        <f t="shared" si="18"/>
        <v>0</v>
      </c>
      <c r="T49" s="12" t="s">
        <v>102</v>
      </c>
      <c r="U49" s="2" t="s">
        <v>102</v>
      </c>
      <c r="V49" s="2" t="s">
        <v>102</v>
      </c>
      <c r="W49" s="2" t="s">
        <v>102</v>
      </c>
      <c r="X49" s="2" t="s">
        <v>102</v>
      </c>
      <c r="Y49" s="2" t="s">
        <v>102</v>
      </c>
      <c r="Z49" s="2" t="s">
        <v>102</v>
      </c>
      <c r="AA49" s="2" t="s">
        <v>102</v>
      </c>
      <c r="AB49" s="2" t="s">
        <v>102</v>
      </c>
      <c r="AC49" s="2" t="s">
        <v>102</v>
      </c>
      <c r="AD49" s="2" t="s">
        <v>102</v>
      </c>
      <c r="AE49" s="2" t="s">
        <v>102</v>
      </c>
      <c r="AF49" s="93">
        <f t="shared" si="19"/>
        <v>60</v>
      </c>
      <c r="AG49" s="12"/>
      <c r="AH49" s="46" t="s">
        <v>102</v>
      </c>
      <c r="AI49" s="2"/>
      <c r="AJ49" s="2"/>
      <c r="AK49" s="6" t="s">
        <v>102</v>
      </c>
      <c r="AL49" s="115">
        <f t="shared" si="20"/>
        <v>16</v>
      </c>
      <c r="AM49" s="12"/>
      <c r="AN49" s="2"/>
      <c r="AO49" s="116">
        <f t="shared" si="21"/>
        <v>0</v>
      </c>
      <c r="AP49" s="67"/>
      <c r="AQ49" s="46"/>
      <c r="AR49" s="44"/>
      <c r="AS49" s="118">
        <f t="shared" si="22"/>
        <v>0</v>
      </c>
      <c r="AT49" s="153">
        <f t="shared" si="23"/>
        <v>91</v>
      </c>
      <c r="AU49" s="171" t="s">
        <v>40</v>
      </c>
      <c r="AV49" s="191">
        <f t="shared" si="24"/>
        <v>1.2244348762109796</v>
      </c>
      <c r="AW49" s="192">
        <f t="shared" si="25"/>
        <v>30.333333333333336</v>
      </c>
    </row>
    <row r="50" spans="1:49" s="53" customFormat="1" ht="15" customHeight="1">
      <c r="A50" s="12" t="s">
        <v>43</v>
      </c>
      <c r="B50" s="13" t="s">
        <v>77</v>
      </c>
      <c r="C50" s="94">
        <v>-24</v>
      </c>
      <c r="D50" s="207">
        <f t="shared" si="13"/>
        <v>-24</v>
      </c>
      <c r="E50" s="2">
        <v>-1</v>
      </c>
      <c r="F50" s="107">
        <f t="shared" si="14"/>
        <v>0</v>
      </c>
      <c r="G50" s="97">
        <f t="shared" si="15"/>
        <v>-24</v>
      </c>
      <c r="H50" s="12"/>
      <c r="I50" s="100">
        <f t="shared" si="16"/>
        <v>0</v>
      </c>
      <c r="J50" s="12" t="s">
        <v>102</v>
      </c>
      <c r="K50" s="2"/>
      <c r="L50" s="2"/>
      <c r="M50" s="2"/>
      <c r="N50" s="11"/>
      <c r="O50" s="2"/>
      <c r="P50" s="108">
        <f t="shared" si="17"/>
        <v>15</v>
      </c>
      <c r="Q50" s="12"/>
      <c r="R50" s="164" t="s">
        <v>102</v>
      </c>
      <c r="S50" s="110">
        <f t="shared" si="18"/>
        <v>15</v>
      </c>
      <c r="T50" s="12" t="s">
        <v>102</v>
      </c>
      <c r="U50" s="2" t="s">
        <v>102</v>
      </c>
      <c r="V50" s="2" t="s">
        <v>102</v>
      </c>
      <c r="W50" s="2" t="s">
        <v>102</v>
      </c>
      <c r="X50" s="2" t="s">
        <v>102</v>
      </c>
      <c r="Y50" s="2" t="s">
        <v>102</v>
      </c>
      <c r="Z50" s="2" t="s">
        <v>102</v>
      </c>
      <c r="AA50" s="2" t="s">
        <v>102</v>
      </c>
      <c r="AB50" s="2" t="s">
        <v>102</v>
      </c>
      <c r="AC50" s="2" t="s">
        <v>102</v>
      </c>
      <c r="AD50" s="2" t="s">
        <v>102</v>
      </c>
      <c r="AE50" s="2" t="s">
        <v>102</v>
      </c>
      <c r="AF50" s="93">
        <f t="shared" si="19"/>
        <v>60</v>
      </c>
      <c r="AG50" s="12" t="s">
        <v>102</v>
      </c>
      <c r="AH50" s="46"/>
      <c r="AI50" s="2" t="s">
        <v>102</v>
      </c>
      <c r="AJ50" s="2"/>
      <c r="AK50" s="6"/>
      <c r="AL50" s="115">
        <f t="shared" si="20"/>
        <v>16</v>
      </c>
      <c r="AM50" s="12" t="s">
        <v>102</v>
      </c>
      <c r="AN50" s="2"/>
      <c r="AO50" s="116">
        <f t="shared" si="21"/>
        <v>8</v>
      </c>
      <c r="AP50" s="45"/>
      <c r="AQ50" s="46"/>
      <c r="AR50" s="44"/>
      <c r="AS50" s="118">
        <f t="shared" si="22"/>
        <v>0</v>
      </c>
      <c r="AT50" s="153">
        <f t="shared" si="23"/>
        <v>90</v>
      </c>
      <c r="AU50" s="171" t="s">
        <v>41</v>
      </c>
      <c r="AV50" s="191">
        <f t="shared" si="24"/>
        <v>1.2109795479009688</v>
      </c>
      <c r="AW50" s="192">
        <f t="shared" si="25"/>
        <v>30</v>
      </c>
    </row>
    <row r="51" spans="1:49" ht="15" customHeight="1">
      <c r="A51" s="12" t="s">
        <v>18</v>
      </c>
      <c r="B51" s="13" t="s">
        <v>216</v>
      </c>
      <c r="C51" s="95"/>
      <c r="D51" s="207">
        <f t="shared" si="13"/>
        <v>0</v>
      </c>
      <c r="E51" s="91"/>
      <c r="F51" s="107">
        <f t="shared" si="14"/>
        <v>0</v>
      </c>
      <c r="G51" s="97">
        <f t="shared" si="15"/>
        <v>0</v>
      </c>
      <c r="H51" s="12" t="s">
        <v>102</v>
      </c>
      <c r="I51" s="100">
        <f t="shared" si="16"/>
        <v>15</v>
      </c>
      <c r="J51" s="12"/>
      <c r="K51" s="2"/>
      <c r="L51" s="2"/>
      <c r="M51" s="2"/>
      <c r="N51" s="11"/>
      <c r="O51" s="2"/>
      <c r="P51" s="108">
        <f t="shared" si="17"/>
        <v>0</v>
      </c>
      <c r="Q51" s="90"/>
      <c r="R51" s="165"/>
      <c r="S51" s="110">
        <f t="shared" si="18"/>
        <v>0</v>
      </c>
      <c r="T51" s="12" t="s">
        <v>102</v>
      </c>
      <c r="U51" s="2" t="s">
        <v>102</v>
      </c>
      <c r="V51" s="2" t="s">
        <v>102</v>
      </c>
      <c r="W51" s="2" t="s">
        <v>102</v>
      </c>
      <c r="X51" s="2" t="s">
        <v>102</v>
      </c>
      <c r="Y51" s="2" t="s">
        <v>102</v>
      </c>
      <c r="Z51" s="2" t="s">
        <v>102</v>
      </c>
      <c r="AA51" s="2" t="s">
        <v>102</v>
      </c>
      <c r="AB51" s="2" t="s">
        <v>102</v>
      </c>
      <c r="AC51" s="2" t="s">
        <v>102</v>
      </c>
      <c r="AD51" s="2" t="s">
        <v>102</v>
      </c>
      <c r="AE51" s="2" t="s">
        <v>102</v>
      </c>
      <c r="AF51" s="93">
        <f t="shared" si="19"/>
        <v>60</v>
      </c>
      <c r="AG51" s="12"/>
      <c r="AH51" s="26"/>
      <c r="AI51" s="2"/>
      <c r="AJ51" s="2"/>
      <c r="AK51" s="6"/>
      <c r="AL51" s="115">
        <f t="shared" si="20"/>
        <v>0</v>
      </c>
      <c r="AM51" s="12" t="s">
        <v>102</v>
      </c>
      <c r="AN51" s="2"/>
      <c r="AO51" s="116">
        <f t="shared" si="21"/>
        <v>8</v>
      </c>
      <c r="AP51" s="45"/>
      <c r="AQ51" s="46"/>
      <c r="AR51" s="44"/>
      <c r="AS51" s="118">
        <f t="shared" si="22"/>
        <v>0</v>
      </c>
      <c r="AT51" s="153">
        <f t="shared" si="23"/>
        <v>83</v>
      </c>
      <c r="AU51" s="171" t="s">
        <v>42</v>
      </c>
      <c r="AV51" s="191">
        <f t="shared" si="24"/>
        <v>1.1167922497308933</v>
      </c>
      <c r="AW51" s="192">
        <f t="shared" si="25"/>
        <v>27.666666666666668</v>
      </c>
    </row>
    <row r="52" spans="1:49" ht="15" customHeight="1">
      <c r="A52" s="12" t="s">
        <v>19</v>
      </c>
      <c r="B52" s="13" t="s">
        <v>217</v>
      </c>
      <c r="C52" s="95"/>
      <c r="D52" s="207">
        <f t="shared" si="13"/>
        <v>0</v>
      </c>
      <c r="E52" s="91"/>
      <c r="F52" s="107">
        <f t="shared" si="14"/>
        <v>0</v>
      </c>
      <c r="G52" s="97">
        <f t="shared" si="15"/>
        <v>0</v>
      </c>
      <c r="H52" s="12" t="s">
        <v>102</v>
      </c>
      <c r="I52" s="100">
        <f t="shared" si="16"/>
        <v>15</v>
      </c>
      <c r="J52" s="12"/>
      <c r="K52" s="2" t="s">
        <v>102</v>
      </c>
      <c r="L52" s="2"/>
      <c r="M52" s="2"/>
      <c r="N52" s="11"/>
      <c r="O52" s="2"/>
      <c r="P52" s="108">
        <f t="shared" si="17"/>
        <v>15</v>
      </c>
      <c r="Q52" s="90"/>
      <c r="R52" s="165"/>
      <c r="S52" s="110">
        <f t="shared" si="18"/>
        <v>0</v>
      </c>
      <c r="T52" s="12" t="s">
        <v>102</v>
      </c>
      <c r="U52" s="2" t="s">
        <v>102</v>
      </c>
      <c r="V52" s="2" t="s">
        <v>102</v>
      </c>
      <c r="W52" s="2"/>
      <c r="X52" s="2"/>
      <c r="Y52" s="2"/>
      <c r="Z52" s="2" t="s">
        <v>102</v>
      </c>
      <c r="AA52" s="2" t="s">
        <v>102</v>
      </c>
      <c r="AB52" s="2" t="s">
        <v>102</v>
      </c>
      <c r="AC52" s="2" t="s">
        <v>102</v>
      </c>
      <c r="AD52" s="2" t="s">
        <v>102</v>
      </c>
      <c r="AE52" s="2" t="s">
        <v>102</v>
      </c>
      <c r="AF52" s="93">
        <f t="shared" si="19"/>
        <v>45</v>
      </c>
      <c r="AG52" s="12"/>
      <c r="AH52" s="26"/>
      <c r="AI52" s="2"/>
      <c r="AJ52" s="2"/>
      <c r="AK52" s="6"/>
      <c r="AL52" s="115">
        <f t="shared" si="20"/>
        <v>0</v>
      </c>
      <c r="AM52" s="12" t="s">
        <v>102</v>
      </c>
      <c r="AN52" s="2"/>
      <c r="AO52" s="116">
        <f t="shared" si="21"/>
        <v>8</v>
      </c>
      <c r="AP52" s="67"/>
      <c r="AQ52" s="46"/>
      <c r="AR52" s="44"/>
      <c r="AS52" s="118">
        <f t="shared" si="22"/>
        <v>0</v>
      </c>
      <c r="AT52" s="153">
        <f t="shared" si="23"/>
        <v>83</v>
      </c>
      <c r="AU52" s="171" t="s">
        <v>43</v>
      </c>
      <c r="AV52" s="191">
        <f t="shared" si="24"/>
        <v>1.1167922497308933</v>
      </c>
      <c r="AW52" s="192">
        <f t="shared" si="25"/>
        <v>27.666666666666668</v>
      </c>
    </row>
    <row r="53" spans="1:49" ht="15" customHeight="1">
      <c r="A53" s="12" t="s">
        <v>203</v>
      </c>
      <c r="B53" s="14" t="s">
        <v>209</v>
      </c>
      <c r="C53" s="94">
        <v>-25</v>
      </c>
      <c r="D53" s="207">
        <f t="shared" si="13"/>
        <v>-25</v>
      </c>
      <c r="E53" s="2">
        <v>0</v>
      </c>
      <c r="F53" s="107">
        <f t="shared" si="14"/>
        <v>0</v>
      </c>
      <c r="G53" s="97">
        <f t="shared" si="15"/>
        <v>-25</v>
      </c>
      <c r="H53" s="12" t="s">
        <v>102</v>
      </c>
      <c r="I53" s="100">
        <f t="shared" si="16"/>
        <v>15</v>
      </c>
      <c r="J53" s="67" t="s">
        <v>102</v>
      </c>
      <c r="K53" s="2"/>
      <c r="L53" s="2"/>
      <c r="M53" s="2"/>
      <c r="N53" s="11"/>
      <c r="O53" s="2"/>
      <c r="P53" s="108">
        <f t="shared" si="17"/>
        <v>15</v>
      </c>
      <c r="Q53" s="12"/>
      <c r="R53" s="166"/>
      <c r="S53" s="110">
        <f t="shared" si="18"/>
        <v>0</v>
      </c>
      <c r="T53" s="167" t="s">
        <v>102</v>
      </c>
      <c r="U53" s="164" t="s">
        <v>102</v>
      </c>
      <c r="V53" s="164" t="s">
        <v>102</v>
      </c>
      <c r="W53" s="164" t="s">
        <v>102</v>
      </c>
      <c r="X53" s="164" t="s">
        <v>102</v>
      </c>
      <c r="Y53" s="164" t="s">
        <v>102</v>
      </c>
      <c r="Z53" s="164" t="s">
        <v>102</v>
      </c>
      <c r="AA53" s="164" t="s">
        <v>102</v>
      </c>
      <c r="AB53" s="164" t="s">
        <v>102</v>
      </c>
      <c r="AC53" s="164" t="s">
        <v>102</v>
      </c>
      <c r="AD53" s="164" t="s">
        <v>102</v>
      </c>
      <c r="AE53" s="164" t="s">
        <v>102</v>
      </c>
      <c r="AF53" s="93">
        <f t="shared" si="19"/>
        <v>60</v>
      </c>
      <c r="AG53" s="12"/>
      <c r="AH53" s="26"/>
      <c r="AI53" s="2"/>
      <c r="AJ53" s="2"/>
      <c r="AK53" s="6"/>
      <c r="AL53" s="115">
        <f t="shared" si="20"/>
        <v>0</v>
      </c>
      <c r="AM53" s="12" t="s">
        <v>102</v>
      </c>
      <c r="AN53" s="2" t="s">
        <v>102</v>
      </c>
      <c r="AO53" s="116">
        <f t="shared" si="21"/>
        <v>16</v>
      </c>
      <c r="AP53" s="45"/>
      <c r="AQ53" s="46"/>
      <c r="AR53" s="44"/>
      <c r="AS53" s="118">
        <f t="shared" si="22"/>
        <v>0</v>
      </c>
      <c r="AT53" s="153">
        <f t="shared" si="23"/>
        <v>81</v>
      </c>
      <c r="AU53" s="171" t="s">
        <v>44</v>
      </c>
      <c r="AV53" s="191">
        <f t="shared" si="24"/>
        <v>1.0898815931108718</v>
      </c>
      <c r="AW53" s="192">
        <f t="shared" si="25"/>
        <v>27</v>
      </c>
    </row>
    <row r="54" spans="1:49" ht="15" customHeight="1">
      <c r="A54" s="12" t="s">
        <v>47</v>
      </c>
      <c r="B54" s="13" t="s">
        <v>80</v>
      </c>
      <c r="C54" s="94">
        <v>-29</v>
      </c>
      <c r="D54" s="207">
        <f t="shared" si="13"/>
        <v>-29</v>
      </c>
      <c r="E54" s="2">
        <v>-7</v>
      </c>
      <c r="F54" s="107">
        <f t="shared" si="14"/>
        <v>0</v>
      </c>
      <c r="G54" s="97">
        <f t="shared" si="15"/>
        <v>-29</v>
      </c>
      <c r="H54" s="12" t="s">
        <v>102</v>
      </c>
      <c r="I54" s="100">
        <f t="shared" si="16"/>
        <v>15</v>
      </c>
      <c r="J54" s="12" t="s">
        <v>102</v>
      </c>
      <c r="K54" s="2"/>
      <c r="L54" s="2"/>
      <c r="M54" s="2"/>
      <c r="N54" s="11"/>
      <c r="O54" s="2"/>
      <c r="P54" s="108">
        <f t="shared" si="17"/>
        <v>15</v>
      </c>
      <c r="Q54" s="167"/>
      <c r="R54" s="164" t="s">
        <v>102</v>
      </c>
      <c r="S54" s="110">
        <f t="shared" si="18"/>
        <v>15</v>
      </c>
      <c r="T54" s="12" t="s">
        <v>102</v>
      </c>
      <c r="U54" s="2" t="s">
        <v>102</v>
      </c>
      <c r="V54" s="2" t="s">
        <v>102</v>
      </c>
      <c r="W54" s="2" t="s">
        <v>102</v>
      </c>
      <c r="X54" s="2" t="s">
        <v>102</v>
      </c>
      <c r="Y54" s="2" t="s">
        <v>102</v>
      </c>
      <c r="Z54" s="2"/>
      <c r="AA54" s="2" t="s">
        <v>102</v>
      </c>
      <c r="AB54" s="2" t="s">
        <v>102</v>
      </c>
      <c r="AC54" s="2" t="s">
        <v>102</v>
      </c>
      <c r="AD54" s="2" t="s">
        <v>102</v>
      </c>
      <c r="AE54" s="2" t="s">
        <v>102</v>
      </c>
      <c r="AF54" s="93">
        <f t="shared" si="19"/>
        <v>55</v>
      </c>
      <c r="AG54" s="12"/>
      <c r="AH54" s="46"/>
      <c r="AI54" s="2"/>
      <c r="AJ54" s="2"/>
      <c r="AK54" s="6"/>
      <c r="AL54" s="115">
        <f t="shared" si="20"/>
        <v>0</v>
      </c>
      <c r="AM54" s="12" t="s">
        <v>102</v>
      </c>
      <c r="AN54" s="2"/>
      <c r="AO54" s="116">
        <f t="shared" si="21"/>
        <v>8</v>
      </c>
      <c r="AP54" s="45"/>
      <c r="AQ54" s="46"/>
      <c r="AR54" s="44"/>
      <c r="AS54" s="118">
        <f t="shared" si="22"/>
        <v>0</v>
      </c>
      <c r="AT54" s="153">
        <f t="shared" si="23"/>
        <v>79</v>
      </c>
      <c r="AU54" s="171" t="s">
        <v>45</v>
      </c>
      <c r="AV54" s="191">
        <f t="shared" si="24"/>
        <v>1.0629709364908504</v>
      </c>
      <c r="AW54" s="192">
        <f t="shared" si="25"/>
        <v>26.333333333333332</v>
      </c>
    </row>
    <row r="55" spans="1:49" ht="15" customHeight="1">
      <c r="A55" s="12" t="s">
        <v>20</v>
      </c>
      <c r="B55" s="51" t="s">
        <v>218</v>
      </c>
      <c r="C55" s="96">
        <v>-11</v>
      </c>
      <c r="D55" s="103">
        <f t="shared" si="13"/>
        <v>-11</v>
      </c>
      <c r="E55" s="2">
        <v>43</v>
      </c>
      <c r="F55" s="107">
        <f t="shared" si="14"/>
        <v>43</v>
      </c>
      <c r="G55" s="97">
        <f t="shared" si="15"/>
        <v>32</v>
      </c>
      <c r="H55" s="12" t="s">
        <v>102</v>
      </c>
      <c r="I55" s="100">
        <f t="shared" si="16"/>
        <v>15</v>
      </c>
      <c r="J55" s="65"/>
      <c r="K55" s="52" t="s">
        <v>102</v>
      </c>
      <c r="L55" s="62"/>
      <c r="M55" s="52"/>
      <c r="N55" s="62"/>
      <c r="O55" s="52"/>
      <c r="P55" s="108">
        <f t="shared" si="17"/>
        <v>15</v>
      </c>
      <c r="Q55" s="49"/>
      <c r="R55" s="164"/>
      <c r="S55" s="110">
        <f t="shared" si="18"/>
        <v>0</v>
      </c>
      <c r="T55" s="65"/>
      <c r="U55" s="62"/>
      <c r="V55" s="62"/>
      <c r="W55" s="62"/>
      <c r="X55" s="62"/>
      <c r="Y55" s="62"/>
      <c r="Z55" s="62"/>
      <c r="AA55" s="62"/>
      <c r="AB55" s="62"/>
      <c r="AC55" s="62"/>
      <c r="AD55" s="209"/>
      <c r="AE55" s="209"/>
      <c r="AF55" s="93">
        <f t="shared" si="19"/>
        <v>0</v>
      </c>
      <c r="AG55" s="65"/>
      <c r="AH55" s="129"/>
      <c r="AI55" s="62"/>
      <c r="AJ55" s="62"/>
      <c r="AK55" s="130"/>
      <c r="AL55" s="115">
        <f t="shared" si="20"/>
        <v>0</v>
      </c>
      <c r="AM55" s="49" t="s">
        <v>102</v>
      </c>
      <c r="AN55" s="62"/>
      <c r="AO55" s="116">
        <f t="shared" si="21"/>
        <v>8</v>
      </c>
      <c r="AP55" s="73"/>
      <c r="AQ55" s="129"/>
      <c r="AR55" s="132"/>
      <c r="AS55" s="118">
        <f t="shared" si="22"/>
        <v>0</v>
      </c>
      <c r="AT55" s="153">
        <f t="shared" si="23"/>
        <v>70</v>
      </c>
      <c r="AU55" s="171" t="s">
        <v>46</v>
      </c>
      <c r="AV55" s="191">
        <f t="shared" si="24"/>
        <v>0.9418729817007535</v>
      </c>
      <c r="AW55" s="192">
        <f t="shared" si="25"/>
        <v>23.333333333333332</v>
      </c>
    </row>
    <row r="56" spans="1:49" ht="15" customHeight="1">
      <c r="A56" s="12" t="s">
        <v>17</v>
      </c>
      <c r="B56" s="13" t="s">
        <v>215</v>
      </c>
      <c r="C56" s="95"/>
      <c r="D56" s="103">
        <f t="shared" si="13"/>
        <v>0</v>
      </c>
      <c r="E56" s="91"/>
      <c r="F56" s="107">
        <f t="shared" si="14"/>
        <v>0</v>
      </c>
      <c r="G56" s="97">
        <f t="shared" si="15"/>
        <v>0</v>
      </c>
      <c r="H56" s="12" t="s">
        <v>102</v>
      </c>
      <c r="I56" s="100">
        <f t="shared" si="16"/>
        <v>15</v>
      </c>
      <c r="J56" s="12" t="s">
        <v>102</v>
      </c>
      <c r="K56" s="2"/>
      <c r="L56" s="2"/>
      <c r="M56" s="2"/>
      <c r="N56" s="11"/>
      <c r="O56" s="2"/>
      <c r="P56" s="108">
        <f t="shared" si="17"/>
        <v>15</v>
      </c>
      <c r="Q56" s="90"/>
      <c r="R56" s="165"/>
      <c r="S56" s="110">
        <f t="shared" si="18"/>
        <v>0</v>
      </c>
      <c r="T56" s="12"/>
      <c r="U56" s="2"/>
      <c r="V56" s="2"/>
      <c r="W56" s="2" t="s">
        <v>102</v>
      </c>
      <c r="X56" s="2" t="s">
        <v>102</v>
      </c>
      <c r="Y56" s="2" t="s">
        <v>102</v>
      </c>
      <c r="Z56" s="2"/>
      <c r="AA56" s="2"/>
      <c r="AB56" s="2"/>
      <c r="AC56" s="2" t="s">
        <v>102</v>
      </c>
      <c r="AD56" s="2" t="s">
        <v>102</v>
      </c>
      <c r="AE56" s="2" t="s">
        <v>102</v>
      </c>
      <c r="AF56" s="93">
        <f t="shared" si="19"/>
        <v>30</v>
      </c>
      <c r="AG56" s="12"/>
      <c r="AH56" s="26"/>
      <c r="AI56" s="2"/>
      <c r="AJ56" s="2"/>
      <c r="AK56" s="6"/>
      <c r="AL56" s="115">
        <f t="shared" si="20"/>
        <v>0</v>
      </c>
      <c r="AM56" s="12" t="s">
        <v>102</v>
      </c>
      <c r="AN56" s="2"/>
      <c r="AO56" s="116">
        <f t="shared" si="21"/>
        <v>8</v>
      </c>
      <c r="AP56" s="45"/>
      <c r="AQ56" s="46"/>
      <c r="AR56" s="44"/>
      <c r="AS56" s="118">
        <f t="shared" si="22"/>
        <v>0</v>
      </c>
      <c r="AT56" s="153">
        <f t="shared" si="23"/>
        <v>68</v>
      </c>
      <c r="AU56" s="171" t="s">
        <v>47</v>
      </c>
      <c r="AV56" s="191">
        <f t="shared" si="24"/>
        <v>0.914962325080732</v>
      </c>
      <c r="AW56" s="192">
        <f t="shared" si="25"/>
        <v>22.666666666666664</v>
      </c>
    </row>
    <row r="57" spans="1:49" ht="15" customHeight="1">
      <c r="A57" s="12" t="s">
        <v>50</v>
      </c>
      <c r="B57" s="13" t="s">
        <v>238</v>
      </c>
      <c r="C57" s="94">
        <v>-9</v>
      </c>
      <c r="D57" s="103">
        <f t="shared" si="13"/>
        <v>-9</v>
      </c>
      <c r="E57" s="2">
        <v>0</v>
      </c>
      <c r="F57" s="107">
        <f t="shared" si="14"/>
        <v>0</v>
      </c>
      <c r="G57" s="97">
        <f t="shared" si="15"/>
        <v>-9</v>
      </c>
      <c r="H57" s="12"/>
      <c r="I57" s="100">
        <f t="shared" si="16"/>
        <v>0</v>
      </c>
      <c r="J57" s="12"/>
      <c r="K57" s="2"/>
      <c r="L57" s="2"/>
      <c r="M57" s="2"/>
      <c r="N57" s="11"/>
      <c r="O57" s="2"/>
      <c r="P57" s="108">
        <f t="shared" si="17"/>
        <v>0</v>
      </c>
      <c r="Q57" s="167"/>
      <c r="R57" s="164" t="s">
        <v>102</v>
      </c>
      <c r="S57" s="110">
        <f t="shared" si="18"/>
        <v>15</v>
      </c>
      <c r="T57" s="12" t="s">
        <v>102</v>
      </c>
      <c r="U57" s="2" t="s">
        <v>102</v>
      </c>
      <c r="V57" s="2" t="s">
        <v>102</v>
      </c>
      <c r="W57" s="2" t="s">
        <v>102</v>
      </c>
      <c r="X57" s="2" t="s">
        <v>102</v>
      </c>
      <c r="Y57" s="2" t="s">
        <v>102</v>
      </c>
      <c r="Z57" s="2" t="s">
        <v>102</v>
      </c>
      <c r="AA57" s="2" t="s">
        <v>102</v>
      </c>
      <c r="AB57" s="2" t="s">
        <v>102</v>
      </c>
      <c r="AC57" s="2" t="s">
        <v>102</v>
      </c>
      <c r="AD57" s="2" t="s">
        <v>102</v>
      </c>
      <c r="AE57" s="2" t="s">
        <v>102</v>
      </c>
      <c r="AF57" s="93">
        <f t="shared" si="19"/>
        <v>60</v>
      </c>
      <c r="AG57" s="12"/>
      <c r="AH57" s="46"/>
      <c r="AI57" s="2"/>
      <c r="AJ57" s="2"/>
      <c r="AK57" s="6"/>
      <c r="AL57" s="115">
        <f t="shared" si="20"/>
        <v>0</v>
      </c>
      <c r="AM57" s="12"/>
      <c r="AN57" s="2"/>
      <c r="AO57" s="116">
        <f t="shared" si="21"/>
        <v>0</v>
      </c>
      <c r="AP57" s="45"/>
      <c r="AQ57" s="46"/>
      <c r="AR57" s="44"/>
      <c r="AS57" s="118">
        <f t="shared" si="22"/>
        <v>0</v>
      </c>
      <c r="AT57" s="153">
        <f t="shared" si="23"/>
        <v>66</v>
      </c>
      <c r="AU57" s="171" t="s">
        <v>48</v>
      </c>
      <c r="AV57" s="191">
        <f t="shared" si="24"/>
        <v>0.8880516684607105</v>
      </c>
      <c r="AW57" s="192">
        <f t="shared" si="25"/>
        <v>22</v>
      </c>
    </row>
    <row r="58" spans="1:49" ht="15" customHeight="1">
      <c r="A58" s="12" t="s">
        <v>29</v>
      </c>
      <c r="B58" s="13" t="s">
        <v>227</v>
      </c>
      <c r="C58" s="95"/>
      <c r="D58" s="103">
        <f t="shared" si="13"/>
        <v>0</v>
      </c>
      <c r="E58" s="91"/>
      <c r="F58" s="107">
        <f t="shared" si="14"/>
        <v>0</v>
      </c>
      <c r="G58" s="97">
        <f t="shared" si="15"/>
        <v>0</v>
      </c>
      <c r="H58" s="12"/>
      <c r="I58" s="100">
        <f t="shared" si="16"/>
        <v>0</v>
      </c>
      <c r="J58" s="12"/>
      <c r="K58" s="2"/>
      <c r="L58" s="2"/>
      <c r="M58" s="2"/>
      <c r="N58" s="11"/>
      <c r="O58" s="2"/>
      <c r="P58" s="108">
        <f t="shared" si="17"/>
        <v>0</v>
      </c>
      <c r="Q58" s="90"/>
      <c r="R58" s="165"/>
      <c r="S58" s="110">
        <f t="shared" si="18"/>
        <v>0</v>
      </c>
      <c r="T58" s="12"/>
      <c r="U58" s="2"/>
      <c r="V58" s="2" t="s">
        <v>102</v>
      </c>
      <c r="W58" s="2" t="s">
        <v>102</v>
      </c>
      <c r="X58" s="2"/>
      <c r="Y58" s="2"/>
      <c r="Z58" s="2"/>
      <c r="AA58" s="2" t="s">
        <v>102</v>
      </c>
      <c r="AB58" s="2" t="s">
        <v>102</v>
      </c>
      <c r="AC58" s="2"/>
      <c r="AD58" s="2"/>
      <c r="AE58" s="2" t="s">
        <v>102</v>
      </c>
      <c r="AF58" s="93">
        <f t="shared" si="19"/>
        <v>25</v>
      </c>
      <c r="AG58" s="12" t="s">
        <v>102</v>
      </c>
      <c r="AH58" s="46" t="s">
        <v>102</v>
      </c>
      <c r="AI58" s="2"/>
      <c r="AJ58" s="2"/>
      <c r="AK58" s="6" t="s">
        <v>102</v>
      </c>
      <c r="AL58" s="115">
        <f t="shared" si="20"/>
        <v>24</v>
      </c>
      <c r="AM58" s="12" t="s">
        <v>102</v>
      </c>
      <c r="AN58" s="2" t="s">
        <v>102</v>
      </c>
      <c r="AO58" s="116">
        <f t="shared" si="21"/>
        <v>16</v>
      </c>
      <c r="AP58" s="45"/>
      <c r="AQ58" s="46"/>
      <c r="AR58" s="44"/>
      <c r="AS58" s="118">
        <f t="shared" si="22"/>
        <v>0</v>
      </c>
      <c r="AT58" s="153">
        <f t="shared" si="23"/>
        <v>65</v>
      </c>
      <c r="AU58" s="171" t="s">
        <v>49</v>
      </c>
      <c r="AV58" s="191">
        <f t="shared" si="24"/>
        <v>0.8745963401506996</v>
      </c>
      <c r="AW58" s="192">
        <f t="shared" si="25"/>
        <v>21.666666666666668</v>
      </c>
    </row>
    <row r="59" spans="1:49" ht="15" customHeight="1">
      <c r="A59" s="12" t="s">
        <v>46</v>
      </c>
      <c r="B59" s="13" t="s">
        <v>236</v>
      </c>
      <c r="C59" s="94">
        <v>-19</v>
      </c>
      <c r="D59" s="103">
        <f t="shared" si="13"/>
        <v>-19</v>
      </c>
      <c r="E59" s="2">
        <v>-11</v>
      </c>
      <c r="F59" s="107">
        <f t="shared" si="14"/>
        <v>0</v>
      </c>
      <c r="G59" s="97">
        <f t="shared" si="15"/>
        <v>-19</v>
      </c>
      <c r="H59" s="12"/>
      <c r="I59" s="100">
        <f t="shared" si="16"/>
        <v>0</v>
      </c>
      <c r="J59" s="12"/>
      <c r="K59" s="2"/>
      <c r="L59" s="2"/>
      <c r="M59" s="2"/>
      <c r="N59" s="11"/>
      <c r="O59" s="2"/>
      <c r="P59" s="108">
        <f t="shared" si="17"/>
        <v>0</v>
      </c>
      <c r="Q59" s="167" t="s">
        <v>102</v>
      </c>
      <c r="R59" s="164"/>
      <c r="S59" s="110">
        <f t="shared" si="18"/>
        <v>8</v>
      </c>
      <c r="T59" s="12" t="s">
        <v>102</v>
      </c>
      <c r="U59" s="2" t="s">
        <v>102</v>
      </c>
      <c r="V59" s="2" t="s">
        <v>102</v>
      </c>
      <c r="W59" s="2"/>
      <c r="X59" s="2"/>
      <c r="Y59" s="2"/>
      <c r="Z59" s="2" t="s">
        <v>102</v>
      </c>
      <c r="AA59" s="2" t="s">
        <v>102</v>
      </c>
      <c r="AB59" s="2"/>
      <c r="AC59" s="2" t="s">
        <v>102</v>
      </c>
      <c r="AD59" s="2" t="s">
        <v>102</v>
      </c>
      <c r="AE59" s="2" t="s">
        <v>102</v>
      </c>
      <c r="AF59" s="93">
        <f t="shared" si="19"/>
        <v>40</v>
      </c>
      <c r="AG59" s="12"/>
      <c r="AH59" s="46" t="s">
        <v>102</v>
      </c>
      <c r="AI59" s="2" t="s">
        <v>102</v>
      </c>
      <c r="AJ59" s="2"/>
      <c r="AK59" s="6" t="s">
        <v>102</v>
      </c>
      <c r="AL59" s="115">
        <f t="shared" si="20"/>
        <v>24</v>
      </c>
      <c r="AM59" s="12"/>
      <c r="AN59" s="2"/>
      <c r="AO59" s="116">
        <f t="shared" si="21"/>
        <v>0</v>
      </c>
      <c r="AP59" s="45"/>
      <c r="AQ59" s="46"/>
      <c r="AR59" s="44"/>
      <c r="AS59" s="118">
        <f t="shared" si="22"/>
        <v>0</v>
      </c>
      <c r="AT59" s="153">
        <f t="shared" si="23"/>
        <v>53</v>
      </c>
      <c r="AU59" s="171" t="s">
        <v>50</v>
      </c>
      <c r="AV59" s="191">
        <f t="shared" si="24"/>
        <v>0.7131324004305705</v>
      </c>
      <c r="AW59" s="192">
        <f t="shared" si="25"/>
        <v>17.666666666666668</v>
      </c>
    </row>
    <row r="60" spans="1:49" ht="15" customHeight="1">
      <c r="A60" s="12" t="s">
        <v>38</v>
      </c>
      <c r="B60" s="13" t="s">
        <v>246</v>
      </c>
      <c r="C60" s="94">
        <v>-28</v>
      </c>
      <c r="D60" s="103">
        <f t="shared" si="13"/>
        <v>-28</v>
      </c>
      <c r="E60" s="2">
        <v>-3</v>
      </c>
      <c r="F60" s="107">
        <f t="shared" si="14"/>
        <v>0</v>
      </c>
      <c r="G60" s="97">
        <f t="shared" si="15"/>
        <v>-28</v>
      </c>
      <c r="H60" s="12"/>
      <c r="I60" s="100">
        <f t="shared" si="16"/>
        <v>0</v>
      </c>
      <c r="J60" s="12" t="s">
        <v>102</v>
      </c>
      <c r="K60" s="2"/>
      <c r="L60" s="2"/>
      <c r="M60" s="2"/>
      <c r="N60" s="11"/>
      <c r="O60" s="2"/>
      <c r="P60" s="108">
        <f t="shared" si="17"/>
        <v>15</v>
      </c>
      <c r="Q60" s="12"/>
      <c r="R60" s="164"/>
      <c r="S60" s="110">
        <f t="shared" si="18"/>
        <v>0</v>
      </c>
      <c r="T60" s="12" t="s">
        <v>102</v>
      </c>
      <c r="U60" s="2" t="s">
        <v>102</v>
      </c>
      <c r="V60" s="2" t="s">
        <v>102</v>
      </c>
      <c r="W60" s="2" t="s">
        <v>102</v>
      </c>
      <c r="X60" s="2" t="s">
        <v>102</v>
      </c>
      <c r="Y60" s="2" t="s">
        <v>102</v>
      </c>
      <c r="Z60" s="2" t="s">
        <v>102</v>
      </c>
      <c r="AA60" s="2"/>
      <c r="AB60" s="2" t="s">
        <v>102</v>
      </c>
      <c r="AC60" s="2" t="s">
        <v>102</v>
      </c>
      <c r="AD60" s="209"/>
      <c r="AE60" s="209"/>
      <c r="AF60" s="93">
        <f t="shared" si="19"/>
        <v>45</v>
      </c>
      <c r="AG60" s="12" t="s">
        <v>102</v>
      </c>
      <c r="AH60" s="46"/>
      <c r="AI60" s="2"/>
      <c r="AJ60" s="2" t="s">
        <v>102</v>
      </c>
      <c r="AK60" s="6"/>
      <c r="AL60" s="115">
        <f t="shared" si="20"/>
        <v>16</v>
      </c>
      <c r="AM60" s="12"/>
      <c r="AN60" s="2"/>
      <c r="AO60" s="116">
        <f t="shared" si="21"/>
        <v>0</v>
      </c>
      <c r="AP60" s="45"/>
      <c r="AQ60" s="46"/>
      <c r="AR60" s="44"/>
      <c r="AS60" s="118">
        <f t="shared" si="22"/>
        <v>0</v>
      </c>
      <c r="AT60" s="153">
        <f t="shared" si="23"/>
        <v>48</v>
      </c>
      <c r="AU60" s="171" t="s">
        <v>51</v>
      </c>
      <c r="AV60" s="191">
        <f t="shared" si="24"/>
        <v>0.6458557588805167</v>
      </c>
      <c r="AW60" s="192">
        <f t="shared" si="25"/>
        <v>16</v>
      </c>
    </row>
    <row r="61" spans="1:49" ht="15" customHeight="1">
      <c r="A61" s="12" t="s">
        <v>36</v>
      </c>
      <c r="B61" s="13" t="s">
        <v>231</v>
      </c>
      <c r="C61" s="94">
        <v>-28</v>
      </c>
      <c r="D61" s="103">
        <f t="shared" si="13"/>
        <v>-28</v>
      </c>
      <c r="E61" s="2">
        <v>-42</v>
      </c>
      <c r="F61" s="107">
        <f t="shared" si="14"/>
        <v>0</v>
      </c>
      <c r="G61" s="97">
        <f t="shared" si="15"/>
        <v>-28</v>
      </c>
      <c r="H61" s="12"/>
      <c r="I61" s="100">
        <f t="shared" si="16"/>
        <v>0</v>
      </c>
      <c r="J61" s="12"/>
      <c r="K61" s="2"/>
      <c r="L61" s="2"/>
      <c r="M61" s="2"/>
      <c r="N61" s="11"/>
      <c r="O61" s="2"/>
      <c r="P61" s="108">
        <f t="shared" si="17"/>
        <v>0</v>
      </c>
      <c r="Q61" s="12"/>
      <c r="R61" s="164" t="s">
        <v>102</v>
      </c>
      <c r="S61" s="110">
        <f t="shared" si="18"/>
        <v>15</v>
      </c>
      <c r="T61" s="167" t="s">
        <v>102</v>
      </c>
      <c r="U61" s="164" t="s">
        <v>102</v>
      </c>
      <c r="V61" s="164" t="s">
        <v>102</v>
      </c>
      <c r="W61" s="164" t="s">
        <v>102</v>
      </c>
      <c r="X61" s="164" t="s">
        <v>102</v>
      </c>
      <c r="Y61" s="164" t="s">
        <v>102</v>
      </c>
      <c r="Z61" s="164" t="s">
        <v>102</v>
      </c>
      <c r="AA61" s="164" t="s">
        <v>102</v>
      </c>
      <c r="AB61" s="164" t="s">
        <v>102</v>
      </c>
      <c r="AC61" s="164" t="s">
        <v>102</v>
      </c>
      <c r="AD61" s="164" t="s">
        <v>102</v>
      </c>
      <c r="AE61" s="164" t="s">
        <v>102</v>
      </c>
      <c r="AF61" s="93">
        <f t="shared" si="19"/>
        <v>60</v>
      </c>
      <c r="AG61" s="12"/>
      <c r="AH61" s="46"/>
      <c r="AI61" s="2"/>
      <c r="AJ61" s="2"/>
      <c r="AK61" s="6"/>
      <c r="AL61" s="115">
        <f t="shared" si="20"/>
        <v>0</v>
      </c>
      <c r="AM61" s="12"/>
      <c r="AN61" s="2"/>
      <c r="AO61" s="116">
        <f t="shared" si="21"/>
        <v>0</v>
      </c>
      <c r="AP61" s="45"/>
      <c r="AQ61" s="46"/>
      <c r="AR61" s="44"/>
      <c r="AS61" s="118">
        <f t="shared" si="22"/>
        <v>0</v>
      </c>
      <c r="AT61" s="153">
        <f t="shared" si="23"/>
        <v>47</v>
      </c>
      <c r="AU61" s="171" t="s">
        <v>52</v>
      </c>
      <c r="AV61" s="191">
        <f t="shared" si="24"/>
        <v>0.632400430570506</v>
      </c>
      <c r="AW61" s="192">
        <f t="shared" si="25"/>
        <v>15.666666666666668</v>
      </c>
    </row>
    <row r="62" spans="1:49" ht="15" customHeight="1">
      <c r="A62" s="12" t="s">
        <v>13</v>
      </c>
      <c r="B62" s="13" t="s">
        <v>133</v>
      </c>
      <c r="C62" s="95"/>
      <c r="D62" s="103">
        <f t="shared" si="13"/>
        <v>0</v>
      </c>
      <c r="E62" s="91"/>
      <c r="F62" s="107">
        <f t="shared" si="14"/>
        <v>0</v>
      </c>
      <c r="G62" s="97">
        <f t="shared" si="15"/>
        <v>0</v>
      </c>
      <c r="H62" s="12"/>
      <c r="I62" s="100">
        <f t="shared" si="16"/>
        <v>0</v>
      </c>
      <c r="J62" s="12" t="s">
        <v>102</v>
      </c>
      <c r="K62" s="2"/>
      <c r="L62" s="2"/>
      <c r="M62" s="2"/>
      <c r="N62" s="11"/>
      <c r="O62" s="2"/>
      <c r="P62" s="108">
        <f t="shared" si="17"/>
        <v>15</v>
      </c>
      <c r="Q62" s="90"/>
      <c r="R62" s="165"/>
      <c r="S62" s="110">
        <f t="shared" si="18"/>
        <v>0</v>
      </c>
      <c r="T62" s="12" t="s">
        <v>102</v>
      </c>
      <c r="U62" s="2" t="s">
        <v>102</v>
      </c>
      <c r="V62" s="2" t="s">
        <v>102</v>
      </c>
      <c r="W62" s="2"/>
      <c r="X62" s="2"/>
      <c r="Y62" s="2"/>
      <c r="Z62" s="2" t="s">
        <v>102</v>
      </c>
      <c r="AA62" s="2" t="s">
        <v>102</v>
      </c>
      <c r="AB62" s="2" t="s">
        <v>102</v>
      </c>
      <c r="AC62" s="209"/>
      <c r="AD62" s="209"/>
      <c r="AE62" s="209"/>
      <c r="AF62" s="93">
        <f t="shared" si="19"/>
        <v>30</v>
      </c>
      <c r="AG62" s="12"/>
      <c r="AH62" s="26"/>
      <c r="AI62" s="2"/>
      <c r="AJ62" s="2"/>
      <c r="AK62" s="6"/>
      <c r="AL62" s="115">
        <f t="shared" si="20"/>
        <v>0</v>
      </c>
      <c r="AM62" s="12"/>
      <c r="AN62" s="2"/>
      <c r="AO62" s="116">
        <f t="shared" si="21"/>
        <v>0</v>
      </c>
      <c r="AP62" s="45"/>
      <c r="AQ62" s="46"/>
      <c r="AR62" s="44"/>
      <c r="AS62" s="118">
        <f t="shared" si="22"/>
        <v>0</v>
      </c>
      <c r="AT62" s="153">
        <f t="shared" si="23"/>
        <v>45</v>
      </c>
      <c r="AU62" s="171" t="s">
        <v>53</v>
      </c>
      <c r="AV62" s="191">
        <f t="shared" si="24"/>
        <v>0.6054897739504844</v>
      </c>
      <c r="AW62" s="192">
        <f t="shared" si="25"/>
        <v>15</v>
      </c>
    </row>
    <row r="63" spans="1:49" ht="15" customHeight="1">
      <c r="A63" s="12" t="s">
        <v>53</v>
      </c>
      <c r="B63" s="13" t="s">
        <v>240</v>
      </c>
      <c r="C63" s="94">
        <v>-24</v>
      </c>
      <c r="D63" s="103">
        <f t="shared" si="13"/>
        <v>-24</v>
      </c>
      <c r="E63" s="2">
        <v>-5</v>
      </c>
      <c r="F63" s="107">
        <f t="shared" si="14"/>
        <v>0</v>
      </c>
      <c r="G63" s="97">
        <f t="shared" si="15"/>
        <v>-24</v>
      </c>
      <c r="H63" s="12"/>
      <c r="I63" s="100">
        <f t="shared" si="16"/>
        <v>0</v>
      </c>
      <c r="J63" s="12"/>
      <c r="K63" s="2"/>
      <c r="L63" s="2"/>
      <c r="M63" s="2"/>
      <c r="N63" s="11"/>
      <c r="O63" s="2"/>
      <c r="P63" s="108">
        <f t="shared" si="17"/>
        <v>0</v>
      </c>
      <c r="Q63" s="167"/>
      <c r="R63" s="164" t="s">
        <v>102</v>
      </c>
      <c r="S63" s="110">
        <f t="shared" si="18"/>
        <v>15</v>
      </c>
      <c r="T63" s="12"/>
      <c r="U63" s="2"/>
      <c r="V63" s="2"/>
      <c r="W63" s="2"/>
      <c r="X63" s="2"/>
      <c r="Y63" s="2"/>
      <c r="Z63" s="2"/>
      <c r="AA63" s="2"/>
      <c r="AB63" s="2"/>
      <c r="AC63" s="2" t="s">
        <v>102</v>
      </c>
      <c r="AD63" s="2" t="s">
        <v>102</v>
      </c>
      <c r="AE63" s="2" t="s">
        <v>102</v>
      </c>
      <c r="AF63" s="93">
        <f t="shared" si="19"/>
        <v>15</v>
      </c>
      <c r="AG63" s="12" t="s">
        <v>102</v>
      </c>
      <c r="AH63" s="46" t="s">
        <v>102</v>
      </c>
      <c r="AI63" s="2"/>
      <c r="AJ63" s="2" t="s">
        <v>102</v>
      </c>
      <c r="AK63" s="6" t="s">
        <v>102</v>
      </c>
      <c r="AL63" s="115">
        <f t="shared" si="20"/>
        <v>32</v>
      </c>
      <c r="AM63" s="12"/>
      <c r="AN63" s="2"/>
      <c r="AO63" s="116">
        <f t="shared" si="21"/>
        <v>0</v>
      </c>
      <c r="AP63" s="45"/>
      <c r="AQ63" s="46"/>
      <c r="AR63" s="44"/>
      <c r="AS63" s="118">
        <f t="shared" si="22"/>
        <v>0</v>
      </c>
      <c r="AT63" s="153">
        <f t="shared" si="23"/>
        <v>38</v>
      </c>
      <c r="AU63" s="171" t="s">
        <v>54</v>
      </c>
      <c r="AV63" s="191">
        <f t="shared" si="24"/>
        <v>0.511302475780409</v>
      </c>
      <c r="AW63" s="192">
        <f t="shared" si="25"/>
        <v>12.666666666666668</v>
      </c>
    </row>
    <row r="64" spans="1:49" ht="15" customHeight="1">
      <c r="A64" s="12" t="s">
        <v>60</v>
      </c>
      <c r="B64" s="13" t="s">
        <v>83</v>
      </c>
      <c r="C64" s="90"/>
      <c r="D64" s="106"/>
      <c r="E64" s="91"/>
      <c r="F64" s="107">
        <f t="shared" si="14"/>
        <v>0</v>
      </c>
      <c r="G64" s="97">
        <f t="shared" si="15"/>
        <v>0</v>
      </c>
      <c r="H64" s="12"/>
      <c r="I64" s="100">
        <f t="shared" si="16"/>
        <v>0</v>
      </c>
      <c r="J64" s="12" t="s">
        <v>102</v>
      </c>
      <c r="K64" s="2"/>
      <c r="L64" s="2"/>
      <c r="M64" s="2"/>
      <c r="N64" s="11"/>
      <c r="O64" s="2"/>
      <c r="P64" s="108">
        <f t="shared" si="17"/>
        <v>15</v>
      </c>
      <c r="Q64" s="168"/>
      <c r="R64" s="165"/>
      <c r="S64" s="110">
        <f t="shared" si="18"/>
        <v>0</v>
      </c>
      <c r="T64" s="12" t="s">
        <v>102</v>
      </c>
      <c r="U64" s="2"/>
      <c r="V64" s="2"/>
      <c r="W64" s="2"/>
      <c r="X64" s="2"/>
      <c r="Y64" s="2"/>
      <c r="Z64" s="2"/>
      <c r="AA64" s="2"/>
      <c r="AB64" s="2"/>
      <c r="AC64" s="209"/>
      <c r="AD64" s="209"/>
      <c r="AE64" s="209"/>
      <c r="AF64" s="93">
        <f t="shared" si="19"/>
        <v>5</v>
      </c>
      <c r="AG64" s="12"/>
      <c r="AH64" s="46" t="s">
        <v>102</v>
      </c>
      <c r="AI64" s="2"/>
      <c r="AJ64" s="2"/>
      <c r="AK64" s="6" t="s">
        <v>102</v>
      </c>
      <c r="AL64" s="115">
        <f t="shared" si="20"/>
        <v>16</v>
      </c>
      <c r="AM64" s="12"/>
      <c r="AN64" s="2"/>
      <c r="AO64" s="116">
        <f t="shared" si="21"/>
        <v>0</v>
      </c>
      <c r="AP64" s="45"/>
      <c r="AQ64" s="46"/>
      <c r="AR64" s="44"/>
      <c r="AS64" s="118">
        <f t="shared" si="22"/>
        <v>0</v>
      </c>
      <c r="AT64" s="153">
        <f t="shared" si="23"/>
        <v>36</v>
      </c>
      <c r="AU64" s="171" t="s">
        <v>55</v>
      </c>
      <c r="AV64" s="191">
        <f t="shared" si="24"/>
        <v>0.48439181916038754</v>
      </c>
      <c r="AW64" s="192">
        <f t="shared" si="25"/>
        <v>12</v>
      </c>
    </row>
    <row r="65" spans="1:49" ht="15" customHeight="1">
      <c r="A65" s="12" t="s">
        <v>48</v>
      </c>
      <c r="B65" s="13" t="s">
        <v>237</v>
      </c>
      <c r="C65" s="94">
        <v>-34</v>
      </c>
      <c r="D65" s="103">
        <f>C65</f>
        <v>-34</v>
      </c>
      <c r="E65" s="2">
        <v>-5</v>
      </c>
      <c r="F65" s="107">
        <f t="shared" si="14"/>
        <v>0</v>
      </c>
      <c r="G65" s="97">
        <f t="shared" si="15"/>
        <v>-34</v>
      </c>
      <c r="H65" s="12"/>
      <c r="I65" s="100">
        <f t="shared" si="16"/>
        <v>0</v>
      </c>
      <c r="J65" s="12"/>
      <c r="K65" s="2"/>
      <c r="L65" s="2"/>
      <c r="M65" s="2"/>
      <c r="N65" s="11"/>
      <c r="O65" s="2"/>
      <c r="P65" s="108">
        <f t="shared" si="17"/>
        <v>0</v>
      </c>
      <c r="Q65" s="167"/>
      <c r="R65" s="164"/>
      <c r="S65" s="110">
        <f t="shared" si="18"/>
        <v>0</v>
      </c>
      <c r="T65" s="12"/>
      <c r="U65" s="2" t="s">
        <v>102</v>
      </c>
      <c r="V65" s="2"/>
      <c r="W65" s="2"/>
      <c r="X65" s="2"/>
      <c r="Y65" s="2"/>
      <c r="Z65" s="2"/>
      <c r="AA65" s="2"/>
      <c r="AB65" s="2"/>
      <c r="AC65" s="2"/>
      <c r="AD65" s="2" t="s">
        <v>102</v>
      </c>
      <c r="AE65" s="2" t="s">
        <v>102</v>
      </c>
      <c r="AF65" s="93">
        <f t="shared" si="19"/>
        <v>15</v>
      </c>
      <c r="AG65" s="12" t="s">
        <v>102</v>
      </c>
      <c r="AH65" s="46" t="s">
        <v>102</v>
      </c>
      <c r="AI65" s="2"/>
      <c r="AJ65" s="2" t="s">
        <v>102</v>
      </c>
      <c r="AK65" s="6" t="s">
        <v>102</v>
      </c>
      <c r="AL65" s="115">
        <f t="shared" si="20"/>
        <v>32</v>
      </c>
      <c r="AM65" s="12"/>
      <c r="AN65" s="2"/>
      <c r="AO65" s="116">
        <f t="shared" si="21"/>
        <v>0</v>
      </c>
      <c r="AP65" s="45"/>
      <c r="AQ65" s="46"/>
      <c r="AR65" s="44"/>
      <c r="AS65" s="118">
        <f t="shared" si="22"/>
        <v>0</v>
      </c>
      <c r="AT65" s="153">
        <f t="shared" si="23"/>
        <v>13</v>
      </c>
      <c r="AU65" s="171" t="s">
        <v>56</v>
      </c>
      <c r="AV65" s="191">
        <f t="shared" si="24"/>
        <v>0.17491926803013993</v>
      </c>
      <c r="AW65" s="192">
        <f t="shared" si="25"/>
        <v>4.333333333333334</v>
      </c>
    </row>
    <row r="66" spans="1:49" ht="15" customHeight="1">
      <c r="A66" s="12" t="s">
        <v>59</v>
      </c>
      <c r="B66" s="13" t="s">
        <v>247</v>
      </c>
      <c r="C66" s="94">
        <v>-24</v>
      </c>
      <c r="D66" s="103">
        <f>C66</f>
        <v>-24</v>
      </c>
      <c r="E66" s="2">
        <v>0</v>
      </c>
      <c r="F66" s="107">
        <f t="shared" si="14"/>
        <v>0</v>
      </c>
      <c r="G66" s="97">
        <f t="shared" si="15"/>
        <v>-24</v>
      </c>
      <c r="H66" s="12"/>
      <c r="I66" s="100">
        <f t="shared" si="16"/>
        <v>0</v>
      </c>
      <c r="J66" s="12"/>
      <c r="K66" s="2"/>
      <c r="L66" s="2"/>
      <c r="M66" s="2"/>
      <c r="N66" s="11"/>
      <c r="O66" s="2"/>
      <c r="P66" s="108">
        <f t="shared" si="17"/>
        <v>0</v>
      </c>
      <c r="Q66" s="167"/>
      <c r="R66" s="164"/>
      <c r="S66" s="110">
        <f t="shared" si="18"/>
        <v>0</v>
      </c>
      <c r="T66" s="12"/>
      <c r="U66" s="2"/>
      <c r="V66" s="2"/>
      <c r="W66" s="2"/>
      <c r="X66" s="2"/>
      <c r="Y66" s="2"/>
      <c r="Z66" s="2"/>
      <c r="AA66" s="2" t="s">
        <v>102</v>
      </c>
      <c r="AB66" s="2" t="s">
        <v>102</v>
      </c>
      <c r="AC66" s="2" t="s">
        <v>102</v>
      </c>
      <c r="AD66" s="2" t="s">
        <v>102</v>
      </c>
      <c r="AE66" s="2" t="s">
        <v>102</v>
      </c>
      <c r="AF66" s="93">
        <f t="shared" si="19"/>
        <v>25</v>
      </c>
      <c r="AG66" s="12"/>
      <c r="AH66" s="46"/>
      <c r="AI66" s="2"/>
      <c r="AJ66" s="2"/>
      <c r="AK66" s="6"/>
      <c r="AL66" s="115">
        <f t="shared" si="20"/>
        <v>0</v>
      </c>
      <c r="AM66" s="12"/>
      <c r="AN66" s="2"/>
      <c r="AO66" s="116">
        <f t="shared" si="21"/>
        <v>0</v>
      </c>
      <c r="AP66" s="45"/>
      <c r="AQ66" s="46"/>
      <c r="AR66" s="44"/>
      <c r="AS66" s="118">
        <f t="shared" si="22"/>
        <v>0</v>
      </c>
      <c r="AT66" s="153">
        <f t="shared" si="23"/>
        <v>1</v>
      </c>
      <c r="AU66" s="171" t="s">
        <v>57</v>
      </c>
      <c r="AV66" s="191">
        <f t="shared" si="24"/>
        <v>0.013455328310010763</v>
      </c>
      <c r="AW66" s="192">
        <f t="shared" si="25"/>
        <v>0.33333333333333337</v>
      </c>
    </row>
    <row r="67" spans="1:49" ht="15" customHeight="1">
      <c r="A67" s="12" t="s">
        <v>9</v>
      </c>
      <c r="B67" s="13" t="s">
        <v>68</v>
      </c>
      <c r="C67" s="94">
        <v>-33</v>
      </c>
      <c r="D67" s="103">
        <f>C67</f>
        <v>-33</v>
      </c>
      <c r="E67" s="2">
        <v>0</v>
      </c>
      <c r="F67" s="107">
        <f t="shared" si="14"/>
        <v>0</v>
      </c>
      <c r="G67" s="97">
        <f t="shared" si="15"/>
        <v>-33</v>
      </c>
      <c r="H67" s="12"/>
      <c r="I67" s="100">
        <f t="shared" si="16"/>
        <v>0</v>
      </c>
      <c r="J67" s="12"/>
      <c r="K67" s="2"/>
      <c r="L67" s="2"/>
      <c r="M67" s="2"/>
      <c r="N67" s="11"/>
      <c r="O67" s="2"/>
      <c r="P67" s="108">
        <f t="shared" si="17"/>
        <v>0</v>
      </c>
      <c r="Q67" s="12"/>
      <c r="R67" s="164"/>
      <c r="S67" s="110">
        <f t="shared" si="18"/>
        <v>0</v>
      </c>
      <c r="T67" s="12"/>
      <c r="U67" s="2"/>
      <c r="V67" s="2"/>
      <c r="W67" s="2"/>
      <c r="X67" s="2"/>
      <c r="Y67" s="2"/>
      <c r="Z67" s="2"/>
      <c r="AA67" s="2" t="s">
        <v>102</v>
      </c>
      <c r="AB67" s="2" t="s">
        <v>102</v>
      </c>
      <c r="AC67" s="2" t="s">
        <v>102</v>
      </c>
      <c r="AD67" s="2" t="s">
        <v>102</v>
      </c>
      <c r="AE67" s="2" t="s">
        <v>102</v>
      </c>
      <c r="AF67" s="93">
        <f t="shared" si="19"/>
        <v>25</v>
      </c>
      <c r="AG67" s="12"/>
      <c r="AH67" s="26"/>
      <c r="AI67" s="2"/>
      <c r="AJ67" s="2"/>
      <c r="AK67" s="6"/>
      <c r="AL67" s="115">
        <f t="shared" si="20"/>
        <v>0</v>
      </c>
      <c r="AM67" s="12"/>
      <c r="AN67" s="2" t="s">
        <v>102</v>
      </c>
      <c r="AO67" s="116">
        <f t="shared" si="21"/>
        <v>8</v>
      </c>
      <c r="AP67" s="45"/>
      <c r="AQ67" s="46"/>
      <c r="AR67" s="44"/>
      <c r="AS67" s="118">
        <f t="shared" si="22"/>
        <v>0</v>
      </c>
      <c r="AT67" s="153">
        <f t="shared" si="23"/>
        <v>0</v>
      </c>
      <c r="AU67" s="171" t="s">
        <v>58</v>
      </c>
      <c r="AV67" s="191">
        <f t="shared" si="24"/>
        <v>0</v>
      </c>
      <c r="AW67" s="192">
        <f t="shared" si="25"/>
        <v>0</v>
      </c>
    </row>
    <row r="68" spans="1:49" ht="15" customHeight="1" thickBot="1">
      <c r="A68" s="12" t="s">
        <v>41</v>
      </c>
      <c r="B68" s="22" t="s">
        <v>233</v>
      </c>
      <c r="C68" s="135">
        <v>-32</v>
      </c>
      <c r="D68" s="137">
        <f>C68</f>
        <v>-32</v>
      </c>
      <c r="E68" s="23">
        <v>-3</v>
      </c>
      <c r="F68" s="104">
        <f t="shared" si="14"/>
        <v>0</v>
      </c>
      <c r="G68" s="98">
        <f t="shared" si="15"/>
        <v>-32</v>
      </c>
      <c r="H68" s="21"/>
      <c r="I68" s="101">
        <f t="shared" si="16"/>
        <v>0</v>
      </c>
      <c r="J68" s="12"/>
      <c r="K68" s="23"/>
      <c r="L68" s="23"/>
      <c r="M68" s="23"/>
      <c r="N68" s="24"/>
      <c r="O68" s="23"/>
      <c r="P68" s="109">
        <f t="shared" si="17"/>
        <v>0</v>
      </c>
      <c r="Q68" s="21"/>
      <c r="R68" s="169"/>
      <c r="S68" s="113">
        <f t="shared" si="18"/>
        <v>0</v>
      </c>
      <c r="T68" s="12" t="s">
        <v>102</v>
      </c>
      <c r="U68" s="2" t="s">
        <v>102</v>
      </c>
      <c r="V68" s="2" t="s">
        <v>102</v>
      </c>
      <c r="W68" s="2"/>
      <c r="X68" s="2"/>
      <c r="Y68" s="2"/>
      <c r="Z68" s="2" t="s">
        <v>102</v>
      </c>
      <c r="AA68" s="2" t="s">
        <v>102</v>
      </c>
      <c r="AB68" s="2" t="s">
        <v>102</v>
      </c>
      <c r="AC68" s="209"/>
      <c r="AD68" s="209"/>
      <c r="AE68" s="209"/>
      <c r="AF68" s="114">
        <f t="shared" si="19"/>
        <v>30</v>
      </c>
      <c r="AG68" s="63"/>
      <c r="AH68" s="46"/>
      <c r="AI68" s="66"/>
      <c r="AJ68" s="66"/>
      <c r="AK68" s="6"/>
      <c r="AL68" s="92">
        <f t="shared" si="20"/>
        <v>0</v>
      </c>
      <c r="AM68" s="21"/>
      <c r="AN68" s="23"/>
      <c r="AO68" s="117">
        <f t="shared" si="21"/>
        <v>0</v>
      </c>
      <c r="AP68" s="47"/>
      <c r="AQ68" s="48"/>
      <c r="AR68" s="44"/>
      <c r="AS68" s="119">
        <f t="shared" si="22"/>
        <v>0</v>
      </c>
      <c r="AT68" s="155">
        <f t="shared" si="23"/>
        <v>-2</v>
      </c>
      <c r="AU68" s="171" t="s">
        <v>59</v>
      </c>
      <c r="AV68" s="193">
        <f t="shared" si="24"/>
        <v>-0.026910656620021525</v>
      </c>
      <c r="AW68" s="194">
        <f t="shared" si="25"/>
        <v>-0.6666666666666667</v>
      </c>
    </row>
    <row r="69" spans="1:49" s="81" customFormat="1" ht="20.25" customHeight="1" thickBot="1">
      <c r="A69" s="1001" t="s">
        <v>117</v>
      </c>
      <c r="B69" s="1002"/>
      <c r="C69" s="78">
        <f>SUM(C6:C68)</f>
        <v>-207</v>
      </c>
      <c r="D69" s="105">
        <f>SUM(D6:D68)</f>
        <v>-207</v>
      </c>
      <c r="E69" s="79">
        <f>SUM(E6:E68)</f>
        <v>40</v>
      </c>
      <c r="F69" s="105">
        <f>SUM(F6:F68)</f>
        <v>265</v>
      </c>
      <c r="G69" s="99">
        <f>SUM(G6:G68)</f>
        <v>58</v>
      </c>
      <c r="H69" s="78">
        <f>COUNTA(H6:H68)</f>
        <v>40</v>
      </c>
      <c r="I69" s="102">
        <f>SUM(I6:I68)</f>
        <v>600</v>
      </c>
      <c r="J69" s="78">
        <f aca="true" t="shared" si="26" ref="J69:O69">COUNTA(J6:J68)</f>
        <v>36</v>
      </c>
      <c r="K69" s="79">
        <f t="shared" si="26"/>
        <v>14</v>
      </c>
      <c r="L69" s="79">
        <f t="shared" si="26"/>
        <v>0</v>
      </c>
      <c r="M69" s="79">
        <f t="shared" si="26"/>
        <v>0</v>
      </c>
      <c r="N69" s="79">
        <f t="shared" si="26"/>
        <v>0</v>
      </c>
      <c r="O69" s="79">
        <f t="shared" si="26"/>
        <v>0</v>
      </c>
      <c r="P69" s="111">
        <f>SUM(P6:P68)</f>
        <v>750</v>
      </c>
      <c r="Q69" s="78">
        <f>COUNTA(Q6:Q68)</f>
        <v>1</v>
      </c>
      <c r="R69" s="79">
        <f>COUNTA(R6:R68)</f>
        <v>45</v>
      </c>
      <c r="S69" s="112">
        <f>SUM(S6:S68)</f>
        <v>683</v>
      </c>
      <c r="T69" s="78">
        <f aca="true" t="shared" si="27" ref="T69:AE69">COUNTA(T6:T68)</f>
        <v>49</v>
      </c>
      <c r="U69" s="79">
        <f t="shared" si="27"/>
        <v>53</v>
      </c>
      <c r="V69" s="79">
        <f t="shared" si="27"/>
        <v>54</v>
      </c>
      <c r="W69" s="79">
        <f t="shared" si="27"/>
        <v>48</v>
      </c>
      <c r="X69" s="79">
        <f t="shared" si="27"/>
        <v>48</v>
      </c>
      <c r="Y69" s="79">
        <f t="shared" si="27"/>
        <v>49</v>
      </c>
      <c r="Z69" s="79">
        <f t="shared" si="27"/>
        <v>50</v>
      </c>
      <c r="AA69" s="79">
        <f t="shared" si="27"/>
        <v>56</v>
      </c>
      <c r="AB69" s="79">
        <f t="shared" si="27"/>
        <v>56</v>
      </c>
      <c r="AC69" s="79">
        <f t="shared" si="27"/>
        <v>54</v>
      </c>
      <c r="AD69" s="79">
        <f t="shared" si="27"/>
        <v>56</v>
      </c>
      <c r="AE69" s="79">
        <f t="shared" si="27"/>
        <v>58</v>
      </c>
      <c r="AF69" s="123">
        <f>SUM(AF6:AF68)</f>
        <v>3155</v>
      </c>
      <c r="AG69" s="78">
        <f>COUNTA(AG6:AG68)</f>
        <v>31</v>
      </c>
      <c r="AH69" s="79">
        <f>COUNTA(AH6:AH68)</f>
        <v>43</v>
      </c>
      <c r="AI69" s="79">
        <f>COUNTA(AI6:AI68)</f>
        <v>28</v>
      </c>
      <c r="AJ69" s="79">
        <f>COUNTA(AJ6:AJ68)</f>
        <v>26</v>
      </c>
      <c r="AK69" s="79">
        <f>COUNTA(AK6:AK68)</f>
        <v>43</v>
      </c>
      <c r="AL69" s="122">
        <f>SUM(AL6:AL68)</f>
        <v>1368</v>
      </c>
      <c r="AM69" s="78">
        <f>COUNTA(AM6:AM68)</f>
        <v>45</v>
      </c>
      <c r="AN69" s="79">
        <f>COUNTA(AN6:AN68)</f>
        <v>31</v>
      </c>
      <c r="AO69" s="121">
        <f>SUM(AO6:AO68)</f>
        <v>608</v>
      </c>
      <c r="AP69" s="78">
        <f>COUNTA(AP6:AP68)</f>
        <v>6</v>
      </c>
      <c r="AQ69" s="79">
        <f>COUNTA(AQ6:AQ68)</f>
        <v>6</v>
      </c>
      <c r="AR69" s="80">
        <f>COUNTA(AR6:AR68)</f>
        <v>2</v>
      </c>
      <c r="AS69" s="120">
        <f>SUM(AS6:AS68)</f>
        <v>210</v>
      </c>
      <c r="AT69" s="156">
        <f t="shared" si="23"/>
        <v>7432</v>
      </c>
      <c r="AU69" s="181" t="s">
        <v>119</v>
      </c>
      <c r="AV69" s="195">
        <f>SUM(AV6:AV68)</f>
        <v>100.00000000000003</v>
      </c>
      <c r="AW69" s="197">
        <f>SUM(AW6:AW68)</f>
        <v>2477.3333333333326</v>
      </c>
    </row>
    <row r="70" spans="1:49" s="75" customFormat="1" ht="21" customHeight="1">
      <c r="A70" s="985" t="s">
        <v>176</v>
      </c>
      <c r="B70" s="986"/>
      <c r="C70" s="943" t="s">
        <v>187</v>
      </c>
      <c r="D70" s="944"/>
      <c r="E70" s="944"/>
      <c r="F70" s="944"/>
      <c r="G70" s="945"/>
      <c r="H70" s="980" t="s">
        <v>192</v>
      </c>
      <c r="I70" s="981"/>
      <c r="J70" s="943" t="s">
        <v>188</v>
      </c>
      <c r="K70" s="944"/>
      <c r="L70" s="944"/>
      <c r="M70" s="944"/>
      <c r="N70" s="944"/>
      <c r="O70" s="944"/>
      <c r="P70" s="945"/>
      <c r="Q70" s="943" t="s">
        <v>187</v>
      </c>
      <c r="R70" s="944"/>
      <c r="S70" s="945"/>
      <c r="T70" s="959" t="s">
        <v>347</v>
      </c>
      <c r="U70" s="944"/>
      <c r="V70" s="944"/>
      <c r="W70" s="944"/>
      <c r="X70" s="944"/>
      <c r="Y70" s="944"/>
      <c r="Z70" s="944"/>
      <c r="AA70" s="944"/>
      <c r="AB70" s="944"/>
      <c r="AC70" s="944"/>
      <c r="AD70" s="944"/>
      <c r="AE70" s="944"/>
      <c r="AF70" s="945"/>
      <c r="AG70" s="943" t="s">
        <v>179</v>
      </c>
      <c r="AH70" s="944"/>
      <c r="AI70" s="944"/>
      <c r="AJ70" s="944"/>
      <c r="AK70" s="944"/>
      <c r="AL70" s="1048"/>
      <c r="AM70" s="943" t="s">
        <v>187</v>
      </c>
      <c r="AN70" s="944"/>
      <c r="AO70" s="945"/>
      <c r="AP70" s="943" t="s">
        <v>177</v>
      </c>
      <c r="AQ70" s="944"/>
      <c r="AR70" s="944"/>
      <c r="AS70" s="945"/>
      <c r="AT70" s="82">
        <f>SUM(AT6:AT68)</f>
        <v>7432</v>
      </c>
      <c r="AU70" s="183"/>
      <c r="AV70" s="185"/>
      <c r="AW70" s="186"/>
    </row>
    <row r="71" spans="1:49" s="76" customFormat="1" ht="21" customHeight="1">
      <c r="A71" s="987"/>
      <c r="B71" s="988"/>
      <c r="C71" s="1051"/>
      <c r="D71" s="1052"/>
      <c r="E71" s="1052"/>
      <c r="F71" s="1052"/>
      <c r="G71" s="1053"/>
      <c r="H71" s="1054"/>
      <c r="I71" s="1055"/>
      <c r="J71" s="998" t="s">
        <v>189</v>
      </c>
      <c r="K71" s="999"/>
      <c r="L71" s="999"/>
      <c r="M71" s="999"/>
      <c r="N71" s="999"/>
      <c r="O71" s="999"/>
      <c r="P71" s="1000"/>
      <c r="Q71" s="968" t="s">
        <v>206</v>
      </c>
      <c r="R71" s="969"/>
      <c r="S71" s="970"/>
      <c r="T71" s="962"/>
      <c r="U71" s="963"/>
      <c r="V71" s="963"/>
      <c r="W71" s="963"/>
      <c r="X71" s="963"/>
      <c r="Y71" s="963"/>
      <c r="Z71" s="963"/>
      <c r="AA71" s="963"/>
      <c r="AB71" s="963"/>
      <c r="AC71" s="963"/>
      <c r="AD71" s="963"/>
      <c r="AE71" s="963"/>
      <c r="AF71" s="964"/>
      <c r="AG71" s="1056"/>
      <c r="AH71" s="1024"/>
      <c r="AI71" s="1024"/>
      <c r="AJ71" s="1024"/>
      <c r="AK71" s="1024"/>
      <c r="AL71" s="1057"/>
      <c r="AM71" s="968" t="s">
        <v>193</v>
      </c>
      <c r="AN71" s="969"/>
      <c r="AO71" s="970"/>
      <c r="AP71" s="1067"/>
      <c r="AQ71" s="963"/>
      <c r="AR71" s="963"/>
      <c r="AS71" s="964"/>
      <c r="AT71" s="199">
        <f>63*300</f>
        <v>18900</v>
      </c>
      <c r="AU71" s="200">
        <f>AT69/AT71*100</f>
        <v>39.32275132275132</v>
      </c>
      <c r="AV71" s="201"/>
      <c r="AW71" s="202">
        <f>AW69/63</f>
        <v>39.32275132275131</v>
      </c>
    </row>
    <row r="72" spans="1:49" s="76" customFormat="1" ht="21" customHeight="1" thickBot="1">
      <c r="A72" s="1049" t="s">
        <v>175</v>
      </c>
      <c r="B72" s="1050"/>
      <c r="C72" s="922" t="s">
        <v>180</v>
      </c>
      <c r="D72" s="923"/>
      <c r="E72" s="923"/>
      <c r="F72" s="923"/>
      <c r="G72" s="924"/>
      <c r="H72" s="960" t="s">
        <v>180</v>
      </c>
      <c r="I72" s="961"/>
      <c r="J72" s="922" t="s">
        <v>180</v>
      </c>
      <c r="K72" s="923"/>
      <c r="L72" s="923"/>
      <c r="M72" s="923"/>
      <c r="N72" s="923"/>
      <c r="O72" s="923"/>
      <c r="P72" s="924"/>
      <c r="Q72" s="925" t="s">
        <v>190</v>
      </c>
      <c r="R72" s="926"/>
      <c r="S72" s="927"/>
      <c r="T72" s="928" t="s">
        <v>182</v>
      </c>
      <c r="U72" s="929"/>
      <c r="V72" s="929"/>
      <c r="W72" s="929"/>
      <c r="X72" s="929"/>
      <c r="Y72" s="929"/>
      <c r="Z72" s="929"/>
      <c r="AA72" s="929"/>
      <c r="AB72" s="929"/>
      <c r="AC72" s="929"/>
      <c r="AD72" s="929"/>
      <c r="AE72" s="929"/>
      <c r="AF72" s="930"/>
      <c r="AG72" s="1058" t="s">
        <v>180</v>
      </c>
      <c r="AH72" s="1059"/>
      <c r="AI72" s="1059"/>
      <c r="AJ72" s="1059"/>
      <c r="AK72" s="1059"/>
      <c r="AL72" s="1060"/>
      <c r="AM72" s="925" t="s">
        <v>191</v>
      </c>
      <c r="AN72" s="926"/>
      <c r="AO72" s="927"/>
      <c r="AP72" s="1061" t="s">
        <v>181</v>
      </c>
      <c r="AQ72" s="929"/>
      <c r="AR72" s="929"/>
      <c r="AS72" s="930"/>
      <c r="AT72" s="203" t="s">
        <v>282</v>
      </c>
      <c r="AU72" s="204" t="s">
        <v>283</v>
      </c>
      <c r="AV72" s="205"/>
      <c r="AW72" s="206" t="s">
        <v>365</v>
      </c>
    </row>
    <row r="73" spans="1:53" s="76" customFormat="1" ht="21" customHeight="1" thickBot="1">
      <c r="A73" s="1049" t="s">
        <v>270</v>
      </c>
      <c r="B73" s="1050"/>
      <c r="C73" s="922"/>
      <c r="D73" s="923"/>
      <c r="E73" s="923"/>
      <c r="F73" s="923"/>
      <c r="G73" s="924"/>
      <c r="H73" s="960"/>
      <c r="I73" s="961"/>
      <c r="J73" s="922"/>
      <c r="K73" s="923"/>
      <c r="L73" s="923"/>
      <c r="M73" s="923"/>
      <c r="N73" s="923"/>
      <c r="O73" s="923"/>
      <c r="P73" s="924"/>
      <c r="Q73" s="925"/>
      <c r="R73" s="926"/>
      <c r="S73" s="927"/>
      <c r="T73" s="965" t="s">
        <v>271</v>
      </c>
      <c r="U73" s="966"/>
      <c r="V73" s="966"/>
      <c r="W73" s="966"/>
      <c r="X73" s="966"/>
      <c r="Y73" s="966"/>
      <c r="Z73" s="966"/>
      <c r="AA73" s="966"/>
      <c r="AB73" s="966"/>
      <c r="AC73" s="966"/>
      <c r="AD73" s="966"/>
      <c r="AE73" s="966"/>
      <c r="AF73" s="967"/>
      <c r="AG73" s="1058"/>
      <c r="AH73" s="1059"/>
      <c r="AI73" s="1059"/>
      <c r="AJ73" s="1059"/>
      <c r="AK73" s="1059"/>
      <c r="AL73" s="1060"/>
      <c r="AM73" s="925"/>
      <c r="AN73" s="926"/>
      <c r="AO73" s="927"/>
      <c r="AP73" s="1061"/>
      <c r="AQ73" s="929"/>
      <c r="AR73" s="929"/>
      <c r="AS73" s="930"/>
      <c r="AT73" s="83"/>
      <c r="AU73" s="184"/>
      <c r="AV73" s="187"/>
      <c r="AW73" s="188"/>
      <c r="BA73" s="198"/>
    </row>
    <row r="74" ht="13.5" thickBot="1">
      <c r="N74" s="4"/>
    </row>
    <row r="75" spans="1:14" ht="17.25" customHeight="1" thickBot="1">
      <c r="A75" s="975" t="s">
        <v>174</v>
      </c>
      <c r="B75" s="976"/>
      <c r="C75" s="977"/>
      <c r="D75" s="977"/>
      <c r="E75" s="977"/>
      <c r="F75" s="977"/>
      <c r="G75" s="978"/>
      <c r="H75" s="978"/>
      <c r="I75" s="978"/>
      <c r="J75" s="978"/>
      <c r="K75" s="978"/>
      <c r="L75" s="979"/>
      <c r="N75" s="4"/>
    </row>
    <row r="76" spans="1:14" ht="15" customHeight="1">
      <c r="A76" s="25" t="s">
        <v>62</v>
      </c>
      <c r="B76" s="74" t="s">
        <v>61</v>
      </c>
      <c r="C76" s="25" t="s">
        <v>104</v>
      </c>
      <c r="D76" s="982" t="s">
        <v>106</v>
      </c>
      <c r="E76" s="983"/>
      <c r="F76" s="983"/>
      <c r="G76" s="984"/>
      <c r="H76" s="25" t="s">
        <v>185</v>
      </c>
      <c r="I76" s="918" t="s">
        <v>183</v>
      </c>
      <c r="J76" s="918"/>
      <c r="K76" s="918"/>
      <c r="L76" s="919"/>
      <c r="N76" s="4"/>
    </row>
    <row r="77" spans="1:14" ht="15" customHeight="1">
      <c r="A77" s="12" t="s">
        <v>92</v>
      </c>
      <c r="B77" s="64" t="s">
        <v>93</v>
      </c>
      <c r="C77" s="12" t="s">
        <v>108</v>
      </c>
      <c r="D77" s="900" t="s">
        <v>109</v>
      </c>
      <c r="E77" s="901"/>
      <c r="F77" s="901"/>
      <c r="G77" s="902"/>
      <c r="H77" s="12" t="s">
        <v>186</v>
      </c>
      <c r="I77" s="918" t="s">
        <v>184</v>
      </c>
      <c r="J77" s="918"/>
      <c r="K77" s="918"/>
      <c r="L77" s="919"/>
      <c r="N77" s="4"/>
    </row>
    <row r="78" spans="1:14" ht="15" customHeight="1">
      <c r="A78" s="12" t="s">
        <v>94</v>
      </c>
      <c r="B78" s="64" t="s">
        <v>95</v>
      </c>
      <c r="C78" s="12" t="s">
        <v>111</v>
      </c>
      <c r="D78" s="900" t="s">
        <v>112</v>
      </c>
      <c r="E78" s="901"/>
      <c r="F78" s="901"/>
      <c r="G78" s="902"/>
      <c r="H78" s="148"/>
      <c r="I78" s="920" t="s">
        <v>205</v>
      </c>
      <c r="J78" s="920"/>
      <c r="K78" s="920"/>
      <c r="L78" s="921"/>
      <c r="N78" s="4"/>
    </row>
    <row r="79" spans="1:14" ht="15" customHeight="1">
      <c r="A79" s="12" t="s">
        <v>251</v>
      </c>
      <c r="B79" s="64" t="s">
        <v>252</v>
      </c>
      <c r="C79" s="12" t="s">
        <v>113</v>
      </c>
      <c r="D79" s="900" t="s">
        <v>149</v>
      </c>
      <c r="E79" s="901"/>
      <c r="F79" s="901"/>
      <c r="G79" s="902"/>
      <c r="H79" s="90"/>
      <c r="I79" s="911" t="s">
        <v>253</v>
      </c>
      <c r="J79" s="911"/>
      <c r="K79" s="911"/>
      <c r="L79" s="912"/>
      <c r="N79" s="4"/>
    </row>
    <row r="80" spans="1:14" ht="15" customHeight="1">
      <c r="A80" s="12" t="s">
        <v>99</v>
      </c>
      <c r="B80" s="64" t="s">
        <v>130</v>
      </c>
      <c r="C80" s="72" t="s">
        <v>136</v>
      </c>
      <c r="D80" s="906" t="s">
        <v>137</v>
      </c>
      <c r="E80" s="907"/>
      <c r="F80" s="907"/>
      <c r="G80" s="908"/>
      <c r="H80" s="73"/>
      <c r="I80" s="909" t="s">
        <v>254</v>
      </c>
      <c r="J80" s="909"/>
      <c r="K80" s="909"/>
      <c r="L80" s="910"/>
      <c r="N80" s="4"/>
    </row>
    <row r="81" spans="1:14" ht="15" customHeight="1" thickBot="1">
      <c r="A81" s="70" t="s">
        <v>103</v>
      </c>
      <c r="B81" s="71" t="s">
        <v>105</v>
      </c>
      <c r="C81" s="63" t="s">
        <v>139</v>
      </c>
      <c r="D81" s="903" t="s">
        <v>178</v>
      </c>
      <c r="E81" s="904"/>
      <c r="F81" s="904"/>
      <c r="G81" s="905"/>
      <c r="H81" s="77"/>
      <c r="I81" s="926" t="s">
        <v>173</v>
      </c>
      <c r="J81" s="929"/>
      <c r="K81" s="929"/>
      <c r="L81" s="930"/>
      <c r="N81" s="4"/>
    </row>
    <row r="82" ht="13.5" thickBot="1">
      <c r="N82" s="4"/>
    </row>
    <row r="83" spans="1:14" ht="27.75" customHeight="1" thickBot="1">
      <c r="A83" s="179" t="s">
        <v>278</v>
      </c>
      <c r="B83" s="178" t="s">
        <v>277</v>
      </c>
      <c r="C83" s="1015" t="s">
        <v>156</v>
      </c>
      <c r="D83" s="1016"/>
      <c r="E83" s="1017"/>
      <c r="F83" s="1018" t="s">
        <v>157</v>
      </c>
      <c r="G83" s="1016"/>
      <c r="H83" s="1016"/>
      <c r="I83" s="1016"/>
      <c r="J83" s="1016"/>
      <c r="K83" s="1016"/>
      <c r="L83" s="1017"/>
      <c r="N83" s="4"/>
    </row>
    <row r="84" spans="1:14" ht="54.75" customHeight="1" thickBot="1">
      <c r="A84" s="172">
        <v>222</v>
      </c>
      <c r="B84" s="175" t="s">
        <v>150</v>
      </c>
      <c r="C84" s="1012" t="s">
        <v>255</v>
      </c>
      <c r="D84" s="1013"/>
      <c r="E84" s="1014"/>
      <c r="F84" s="1003" t="s">
        <v>153</v>
      </c>
      <c r="G84" s="1004"/>
      <c r="H84" s="1004"/>
      <c r="I84" s="1004"/>
      <c r="J84" s="1004"/>
      <c r="K84" s="1004"/>
      <c r="L84" s="1005"/>
      <c r="N84" s="4"/>
    </row>
    <row r="85" spans="1:15" ht="43.5" customHeight="1" thickBot="1">
      <c r="A85" s="173">
        <v>216</v>
      </c>
      <c r="B85" s="176" t="s">
        <v>151</v>
      </c>
      <c r="C85" s="1019" t="s">
        <v>256</v>
      </c>
      <c r="D85" s="1020"/>
      <c r="E85" s="1021"/>
      <c r="F85" s="1003" t="s">
        <v>154</v>
      </c>
      <c r="G85" s="1004"/>
      <c r="H85" s="1004"/>
      <c r="I85" s="1004"/>
      <c r="J85" s="1004"/>
      <c r="K85" s="1006"/>
      <c r="L85" s="1007"/>
      <c r="N85" s="4"/>
      <c r="O85" s="1" t="s">
        <v>276</v>
      </c>
    </row>
    <row r="86" spans="1:14" ht="33.75" customHeight="1" thickBot="1">
      <c r="A86" s="174">
        <v>215</v>
      </c>
      <c r="B86" s="177" t="s">
        <v>152</v>
      </c>
      <c r="C86" s="1025" t="s">
        <v>76</v>
      </c>
      <c r="D86" s="1026"/>
      <c r="E86" s="1027"/>
      <c r="F86" s="1008" t="s">
        <v>155</v>
      </c>
      <c r="G86" s="1009"/>
      <c r="H86" s="1009"/>
      <c r="I86" s="1009"/>
      <c r="J86" s="1009"/>
      <c r="K86" s="1010"/>
      <c r="L86" s="1011"/>
      <c r="N86" s="4"/>
    </row>
    <row r="87" ht="13.5" thickBot="1">
      <c r="N87" s="4"/>
    </row>
    <row r="88" spans="1:14" ht="18" customHeight="1" thickBot="1">
      <c r="A88" s="1028" t="s">
        <v>171</v>
      </c>
      <c r="B88" s="1029"/>
      <c r="C88" s="1029"/>
      <c r="D88" s="1029"/>
      <c r="E88" s="1029"/>
      <c r="F88" s="1029"/>
      <c r="G88" s="1030"/>
      <c r="H88" s="1030"/>
      <c r="I88" s="1031"/>
      <c r="N88" s="4"/>
    </row>
    <row r="89" spans="1:14" ht="18" customHeight="1" thickBot="1">
      <c r="A89" s="57" t="s">
        <v>0</v>
      </c>
      <c r="B89" s="58" t="s">
        <v>168</v>
      </c>
      <c r="C89" s="1022" t="s">
        <v>169</v>
      </c>
      <c r="D89" s="1023"/>
      <c r="E89" s="1023"/>
      <c r="F89" s="1023"/>
      <c r="G89" s="1032" t="s">
        <v>170</v>
      </c>
      <c r="H89" s="1022"/>
      <c r="I89" s="1031"/>
      <c r="N89" s="4"/>
    </row>
    <row r="90" spans="1:14" ht="19.5" customHeight="1">
      <c r="A90" s="54" t="s">
        <v>1</v>
      </c>
      <c r="B90" s="50" t="s">
        <v>158</v>
      </c>
      <c r="C90" s="999" t="s">
        <v>163</v>
      </c>
      <c r="D90" s="999"/>
      <c r="E90" s="999"/>
      <c r="F90" s="999"/>
      <c r="G90" s="1033"/>
      <c r="H90" s="1034"/>
      <c r="I90" s="1035"/>
      <c r="N90" s="4"/>
    </row>
    <row r="91" spans="1:14" ht="19.5" customHeight="1">
      <c r="A91" s="55" t="s">
        <v>2</v>
      </c>
      <c r="B91" s="42" t="s">
        <v>194</v>
      </c>
      <c r="C91" s="1024" t="s">
        <v>164</v>
      </c>
      <c r="D91" s="1024"/>
      <c r="E91" s="1024"/>
      <c r="F91" s="1024"/>
      <c r="G91" s="1036"/>
      <c r="H91" s="1037"/>
      <c r="I91" s="1038"/>
      <c r="N91" s="4"/>
    </row>
    <row r="92" spans="1:14" ht="19.5" customHeight="1">
      <c r="A92" s="55" t="s">
        <v>3</v>
      </c>
      <c r="B92" s="42" t="s">
        <v>161</v>
      </c>
      <c r="C92" s="1024" t="s">
        <v>165</v>
      </c>
      <c r="D92" s="1024"/>
      <c r="E92" s="1024"/>
      <c r="F92" s="1024"/>
      <c r="G92" s="1036"/>
      <c r="H92" s="1037"/>
      <c r="I92" s="1038"/>
      <c r="N92" s="4"/>
    </row>
    <row r="93" spans="1:14" ht="19.5" customHeight="1">
      <c r="A93" s="55" t="s">
        <v>4</v>
      </c>
      <c r="B93" s="42" t="s">
        <v>160</v>
      </c>
      <c r="C93" s="1024" t="s">
        <v>166</v>
      </c>
      <c r="D93" s="1024"/>
      <c r="E93" s="1024"/>
      <c r="F93" s="1024"/>
      <c r="G93" s="1036"/>
      <c r="H93" s="1037"/>
      <c r="I93" s="1038"/>
      <c r="N93" s="4"/>
    </row>
    <row r="94" spans="1:14" ht="19.5" customHeight="1">
      <c r="A94" s="55" t="s">
        <v>5</v>
      </c>
      <c r="B94" s="42" t="s">
        <v>159</v>
      </c>
      <c r="C94" s="1024" t="s">
        <v>167</v>
      </c>
      <c r="D94" s="1024"/>
      <c r="E94" s="1024"/>
      <c r="F94" s="1024"/>
      <c r="G94" s="1036"/>
      <c r="H94" s="1037"/>
      <c r="I94" s="1038"/>
      <c r="N94" s="4"/>
    </row>
    <row r="95" spans="1:14" ht="19.5" customHeight="1" thickBot="1">
      <c r="A95" s="56" t="s">
        <v>6</v>
      </c>
      <c r="B95" s="43" t="s">
        <v>162</v>
      </c>
      <c r="C95" s="1047" t="s">
        <v>257</v>
      </c>
      <c r="D95" s="1047"/>
      <c r="E95" s="1047"/>
      <c r="F95" s="1047"/>
      <c r="G95" s="1039"/>
      <c r="H95" s="1040"/>
      <c r="I95" s="1041"/>
      <c r="N95" s="4"/>
    </row>
    <row r="96" spans="3:14" ht="13.5" thickBot="1">
      <c r="C96" s="1046"/>
      <c r="D96" s="1046"/>
      <c r="E96" s="1046"/>
      <c r="N96" s="4"/>
    </row>
    <row r="97" spans="1:14" ht="30" customHeight="1" thickBot="1">
      <c r="A97" s="1042" t="s">
        <v>172</v>
      </c>
      <c r="B97" s="1043"/>
      <c r="C97" s="1044"/>
      <c r="D97" s="1044"/>
      <c r="E97" s="1044"/>
      <c r="F97" s="1044"/>
      <c r="G97" s="1044"/>
      <c r="H97" s="1044"/>
      <c r="I97" s="979"/>
      <c r="N97" s="4"/>
    </row>
    <row r="98" spans="1:14" ht="12.75" customHeight="1" thickBot="1">
      <c r="A98" s="59"/>
      <c r="B98" s="59"/>
      <c r="C98" s="60"/>
      <c r="D98" s="60"/>
      <c r="E98" s="60"/>
      <c r="F98" s="60"/>
      <c r="G98" s="60"/>
      <c r="H98" s="60"/>
      <c r="I98" s="61"/>
      <c r="N98" s="4"/>
    </row>
    <row r="99" spans="1:14" ht="29.25" customHeight="1" thickBot="1">
      <c r="A99" s="1045" t="s">
        <v>327</v>
      </c>
      <c r="B99" s="1043"/>
      <c r="C99" s="1044"/>
      <c r="D99" s="1044"/>
      <c r="E99" s="1044"/>
      <c r="F99" s="1044"/>
      <c r="G99" s="1044"/>
      <c r="H99" s="1044"/>
      <c r="I99" s="979"/>
      <c r="N99" s="4"/>
    </row>
    <row r="100" ht="12.75">
      <c r="N100" s="4"/>
    </row>
    <row r="101" ht="12.75">
      <c r="N101" s="4"/>
    </row>
    <row r="102" ht="12.75">
      <c r="N102" s="4"/>
    </row>
    <row r="103" ht="12.75">
      <c r="N103" s="4"/>
    </row>
    <row r="104" ht="12.75">
      <c r="N104" s="4"/>
    </row>
    <row r="105" ht="12.75">
      <c r="N105" s="4"/>
    </row>
    <row r="106" ht="12.75">
      <c r="N106" s="4"/>
    </row>
    <row r="107" ht="12.75">
      <c r="N107" s="4"/>
    </row>
    <row r="108" ht="12.75">
      <c r="N108" s="4"/>
    </row>
    <row r="109" ht="12.75">
      <c r="N109" s="4"/>
    </row>
    <row r="110" ht="12.75">
      <c r="N110" s="4"/>
    </row>
  </sheetData>
  <sheetProtection/>
  <mergeCells count="102">
    <mergeCell ref="AV3:AV5"/>
    <mergeCell ref="AW3:AW4"/>
    <mergeCell ref="AP71:AS71"/>
    <mergeCell ref="AP73:AS73"/>
    <mergeCell ref="AP3:AS3"/>
    <mergeCell ref="AS4:AS5"/>
    <mergeCell ref="AU3:AU5"/>
    <mergeCell ref="AT3:AT5"/>
    <mergeCell ref="AG73:AL73"/>
    <mergeCell ref="AM72:AO72"/>
    <mergeCell ref="AP72:AS72"/>
    <mergeCell ref="A72:B72"/>
    <mergeCell ref="C72:G72"/>
    <mergeCell ref="H72:I72"/>
    <mergeCell ref="AM73:AO73"/>
    <mergeCell ref="AG72:AL72"/>
    <mergeCell ref="AG70:AL70"/>
    <mergeCell ref="AM70:AO70"/>
    <mergeCell ref="AP70:AS70"/>
    <mergeCell ref="A73:B73"/>
    <mergeCell ref="J70:P70"/>
    <mergeCell ref="AM71:AO71"/>
    <mergeCell ref="C71:G71"/>
    <mergeCell ref="C73:G73"/>
    <mergeCell ref="H71:I71"/>
    <mergeCell ref="AG71:AL71"/>
    <mergeCell ref="G92:I92"/>
    <mergeCell ref="G94:I94"/>
    <mergeCell ref="G95:I95"/>
    <mergeCell ref="A97:I97"/>
    <mergeCell ref="A99:I99"/>
    <mergeCell ref="C96:E96"/>
    <mergeCell ref="C94:F94"/>
    <mergeCell ref="C95:F95"/>
    <mergeCell ref="G93:I93"/>
    <mergeCell ref="C89:F89"/>
    <mergeCell ref="C91:F91"/>
    <mergeCell ref="C92:F92"/>
    <mergeCell ref="C93:F93"/>
    <mergeCell ref="C86:E86"/>
    <mergeCell ref="A88:I88"/>
    <mergeCell ref="G89:I89"/>
    <mergeCell ref="G90:I90"/>
    <mergeCell ref="C90:F90"/>
    <mergeCell ref="G91:I91"/>
    <mergeCell ref="F84:L84"/>
    <mergeCell ref="F85:L85"/>
    <mergeCell ref="F86:L86"/>
    <mergeCell ref="C84:E84"/>
    <mergeCell ref="C83:E83"/>
    <mergeCell ref="F83:L83"/>
    <mergeCell ref="C85:E85"/>
    <mergeCell ref="I81:L81"/>
    <mergeCell ref="D76:G76"/>
    <mergeCell ref="A70:B71"/>
    <mergeCell ref="C3:G3"/>
    <mergeCell ref="A3:A5"/>
    <mergeCell ref="B3:B5"/>
    <mergeCell ref="J71:P71"/>
    <mergeCell ref="J73:P73"/>
    <mergeCell ref="A69:B69"/>
    <mergeCell ref="I77:L77"/>
    <mergeCell ref="A1:L1"/>
    <mergeCell ref="G4:G5"/>
    <mergeCell ref="D4:D5"/>
    <mergeCell ref="F4:F5"/>
    <mergeCell ref="A75:L75"/>
    <mergeCell ref="C70:G70"/>
    <mergeCell ref="H70:I70"/>
    <mergeCell ref="T70:AF70"/>
    <mergeCell ref="H73:I73"/>
    <mergeCell ref="T71:AF71"/>
    <mergeCell ref="T73:AF73"/>
    <mergeCell ref="Q71:S71"/>
    <mergeCell ref="Q73:S73"/>
    <mergeCell ref="AL4:AL5"/>
    <mergeCell ref="S4:S5"/>
    <mergeCell ref="T3:AF3"/>
    <mergeCell ref="AF4:AF5"/>
    <mergeCell ref="AG3:AL3"/>
    <mergeCell ref="M1:AF1"/>
    <mergeCell ref="AG1:AU1"/>
    <mergeCell ref="I78:L78"/>
    <mergeCell ref="J72:P72"/>
    <mergeCell ref="Q72:S72"/>
    <mergeCell ref="T72:AF72"/>
    <mergeCell ref="Q3:S3"/>
    <mergeCell ref="H3:I3"/>
    <mergeCell ref="J3:P3"/>
    <mergeCell ref="I4:I5"/>
    <mergeCell ref="P4:P5"/>
    <mergeCell ref="Q70:S70"/>
    <mergeCell ref="D79:G79"/>
    <mergeCell ref="D81:G81"/>
    <mergeCell ref="D80:G80"/>
    <mergeCell ref="I80:L80"/>
    <mergeCell ref="I79:L79"/>
    <mergeCell ref="AM3:AO3"/>
    <mergeCell ref="AO4:AO5"/>
    <mergeCell ref="D77:G77"/>
    <mergeCell ref="D78:G78"/>
    <mergeCell ref="I76:L76"/>
  </mergeCells>
  <printOptions/>
  <pageMargins left="0.34" right="0.24" top="0.21" bottom="0.18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7">
      <selection activeCell="G66" sqref="G66"/>
    </sheetView>
  </sheetViews>
  <sheetFormatPr defaultColWidth="9.140625" defaultRowHeight="12.75"/>
  <cols>
    <col min="1" max="1" width="6.00390625" style="490" customWidth="1"/>
    <col min="2" max="2" width="52.421875" style="492" customWidth="1"/>
    <col min="3" max="3" width="12.7109375" style="491" customWidth="1"/>
    <col min="4" max="5" width="12.7109375" style="490" customWidth="1"/>
    <col min="6" max="16384" width="9.140625" style="490" customWidth="1"/>
  </cols>
  <sheetData>
    <row r="1" spans="1:5" ht="33" customHeight="1">
      <c r="A1" s="1193" t="s">
        <v>706</v>
      </c>
      <c r="B1" s="1194"/>
      <c r="C1" s="1194"/>
      <c r="D1" s="1194"/>
      <c r="E1" s="1194"/>
    </row>
    <row r="2" spans="1:5" ht="38.25" customHeight="1" thickBot="1">
      <c r="A2" s="1192" t="s">
        <v>694</v>
      </c>
      <c r="B2" s="1192"/>
      <c r="C2" s="1192"/>
      <c r="D2" s="1192"/>
      <c r="E2" s="1192"/>
    </row>
    <row r="3" spans="1:5" ht="74.25" customHeight="1" thickBot="1">
      <c r="A3" s="501" t="s">
        <v>0</v>
      </c>
      <c r="B3" s="502" t="s">
        <v>598</v>
      </c>
      <c r="C3" s="503" t="s">
        <v>699</v>
      </c>
      <c r="D3" s="504" t="s">
        <v>695</v>
      </c>
      <c r="E3" s="505" t="s">
        <v>696</v>
      </c>
    </row>
    <row r="4" spans="1:5" ht="22.5" customHeight="1">
      <c r="A4" s="682" t="s">
        <v>1</v>
      </c>
      <c r="B4" s="683" t="s">
        <v>599</v>
      </c>
      <c r="C4" s="675">
        <v>285</v>
      </c>
      <c r="D4" s="664" t="s">
        <v>452</v>
      </c>
      <c r="E4" s="665" t="s">
        <v>452</v>
      </c>
    </row>
    <row r="5" spans="1:5" ht="22.5" customHeight="1">
      <c r="A5" s="684" t="s">
        <v>2</v>
      </c>
      <c r="B5" s="685" t="s">
        <v>368</v>
      </c>
      <c r="C5" s="676">
        <v>256.55900621118013</v>
      </c>
      <c r="D5" s="663" t="s">
        <v>199</v>
      </c>
      <c r="E5" s="666" t="s">
        <v>198</v>
      </c>
    </row>
    <row r="6" spans="1:5" ht="22.5" customHeight="1">
      <c r="A6" s="684" t="s">
        <v>3</v>
      </c>
      <c r="B6" s="685" t="s">
        <v>211</v>
      </c>
      <c r="C6" s="676">
        <v>252</v>
      </c>
      <c r="D6" s="663" t="s">
        <v>204</v>
      </c>
      <c r="E6" s="666" t="s">
        <v>204</v>
      </c>
    </row>
    <row r="7" spans="1:5" ht="22.5" customHeight="1">
      <c r="A7" s="684" t="s">
        <v>4</v>
      </c>
      <c r="B7" s="686" t="s">
        <v>234</v>
      </c>
      <c r="C7" s="676">
        <v>233.21052631578948</v>
      </c>
      <c r="D7" s="663" t="s">
        <v>198</v>
      </c>
      <c r="E7" s="666" t="s">
        <v>197</v>
      </c>
    </row>
    <row r="8" spans="1:5" ht="22.5" customHeight="1">
      <c r="A8" s="687" t="s">
        <v>5</v>
      </c>
      <c r="B8" s="688" t="s">
        <v>625</v>
      </c>
      <c r="C8" s="677">
        <v>221.16528925619835</v>
      </c>
      <c r="D8" s="637" t="s">
        <v>203</v>
      </c>
      <c r="E8" s="667" t="s">
        <v>199</v>
      </c>
    </row>
    <row r="9" spans="1:5" ht="22.5" customHeight="1">
      <c r="A9" s="687" t="s">
        <v>6</v>
      </c>
      <c r="B9" s="689" t="s">
        <v>220</v>
      </c>
      <c r="C9" s="677">
        <v>218.4896265560166</v>
      </c>
      <c r="D9" s="637" t="s">
        <v>200</v>
      </c>
      <c r="E9" s="668" t="s">
        <v>200</v>
      </c>
    </row>
    <row r="10" spans="1:5" ht="22.5" customHeight="1">
      <c r="A10" s="687" t="s">
        <v>273</v>
      </c>
      <c r="B10" s="689" t="s">
        <v>629</v>
      </c>
      <c r="C10" s="677">
        <v>216</v>
      </c>
      <c r="D10" s="637" t="s">
        <v>197</v>
      </c>
      <c r="E10" s="668" t="s">
        <v>25</v>
      </c>
    </row>
    <row r="11" spans="1:5" ht="22.5" customHeight="1">
      <c r="A11" s="687" t="s">
        <v>274</v>
      </c>
      <c r="B11" s="689" t="s">
        <v>601</v>
      </c>
      <c r="C11" s="677">
        <v>215.25</v>
      </c>
      <c r="D11" s="637" t="s">
        <v>201</v>
      </c>
      <c r="E11" s="668" t="s">
        <v>196</v>
      </c>
    </row>
    <row r="12" spans="1:5" ht="22.5" customHeight="1">
      <c r="A12" s="687" t="s">
        <v>275</v>
      </c>
      <c r="B12" s="689" t="s">
        <v>307</v>
      </c>
      <c r="C12" s="677">
        <v>214.30718954248366</v>
      </c>
      <c r="D12" s="637" t="s">
        <v>202</v>
      </c>
      <c r="E12" s="668" t="s">
        <v>13</v>
      </c>
    </row>
    <row r="13" spans="1:5" ht="22.5" customHeight="1">
      <c r="A13" s="687" t="s">
        <v>7</v>
      </c>
      <c r="B13" s="689" t="s">
        <v>600</v>
      </c>
      <c r="C13" s="677">
        <v>213</v>
      </c>
      <c r="D13" s="637" t="s">
        <v>196</v>
      </c>
      <c r="E13" s="668" t="s">
        <v>202</v>
      </c>
    </row>
    <row r="14" spans="1:5" ht="22.5" customHeight="1">
      <c r="A14" s="687" t="s">
        <v>8</v>
      </c>
      <c r="B14" s="689" t="s">
        <v>370</v>
      </c>
      <c r="C14" s="677">
        <v>201</v>
      </c>
      <c r="D14" s="637" t="s">
        <v>7</v>
      </c>
      <c r="E14" s="668" t="s">
        <v>201</v>
      </c>
    </row>
    <row r="15" spans="1:5" ht="22.5" customHeight="1">
      <c r="A15" s="687" t="s">
        <v>9</v>
      </c>
      <c r="B15" s="689" t="s">
        <v>355</v>
      </c>
      <c r="C15" s="677">
        <v>199.3846153846154</v>
      </c>
      <c r="D15" s="637" t="s">
        <v>8</v>
      </c>
      <c r="E15" s="668" t="s">
        <v>203</v>
      </c>
    </row>
    <row r="16" spans="1:5" ht="22.5" customHeight="1">
      <c r="A16" s="687" t="s">
        <v>10</v>
      </c>
      <c r="B16" s="689" t="s">
        <v>219</v>
      </c>
      <c r="C16" s="677">
        <v>199.34843205574913</v>
      </c>
      <c r="D16" s="637" t="s">
        <v>9</v>
      </c>
      <c r="E16" s="668" t="s">
        <v>7</v>
      </c>
    </row>
    <row r="17" spans="1:5" ht="22.5" customHeight="1">
      <c r="A17" s="687" t="s">
        <v>11</v>
      </c>
      <c r="B17" s="689" t="s">
        <v>604</v>
      </c>
      <c r="C17" s="677">
        <v>199</v>
      </c>
      <c r="D17" s="637" t="s">
        <v>10</v>
      </c>
      <c r="E17" s="668" t="s">
        <v>12</v>
      </c>
    </row>
    <row r="18" spans="1:5" ht="22.5" customHeight="1">
      <c r="A18" s="687" t="s">
        <v>12</v>
      </c>
      <c r="B18" s="690" t="s">
        <v>707</v>
      </c>
      <c r="C18" s="677">
        <v>196</v>
      </c>
      <c r="D18" s="637" t="s">
        <v>11</v>
      </c>
      <c r="E18" s="668" t="s">
        <v>14</v>
      </c>
    </row>
    <row r="19" spans="1:5" ht="22.5" customHeight="1">
      <c r="A19" s="687" t="s">
        <v>13</v>
      </c>
      <c r="B19" s="688" t="s">
        <v>372</v>
      </c>
      <c r="C19" s="677">
        <v>187.11111111111111</v>
      </c>
      <c r="D19" s="637" t="s">
        <v>12</v>
      </c>
      <c r="E19" s="668" t="s">
        <v>22</v>
      </c>
    </row>
    <row r="20" spans="1:5" ht="22.5" customHeight="1">
      <c r="A20" s="687" t="s">
        <v>14</v>
      </c>
      <c r="B20" s="689" t="s">
        <v>408</v>
      </c>
      <c r="C20" s="677">
        <v>178</v>
      </c>
      <c r="D20" s="637" t="s">
        <v>13</v>
      </c>
      <c r="E20" s="668" t="s">
        <v>18</v>
      </c>
    </row>
    <row r="21" spans="1:5" ht="22.5" customHeight="1">
      <c r="A21" s="691" t="s">
        <v>15</v>
      </c>
      <c r="B21" s="689" t="s">
        <v>606</v>
      </c>
      <c r="C21" s="678">
        <v>177</v>
      </c>
      <c r="D21" s="637" t="s">
        <v>14</v>
      </c>
      <c r="E21" s="668" t="s">
        <v>19</v>
      </c>
    </row>
    <row r="22" spans="1:5" ht="22.5" customHeight="1">
      <c r="A22" s="687" t="s">
        <v>16</v>
      </c>
      <c r="B22" s="689" t="s">
        <v>603</v>
      </c>
      <c r="C22" s="677">
        <v>175</v>
      </c>
      <c r="D22" s="637" t="s">
        <v>15</v>
      </c>
      <c r="E22" s="668" t="s">
        <v>9</v>
      </c>
    </row>
    <row r="23" spans="1:5" ht="22.5" customHeight="1">
      <c r="A23" s="687" t="s">
        <v>17</v>
      </c>
      <c r="B23" s="688" t="s">
        <v>208</v>
      </c>
      <c r="C23" s="677">
        <v>173.69565217391306</v>
      </c>
      <c r="D23" s="637" t="s">
        <v>16</v>
      </c>
      <c r="E23" s="668" t="s">
        <v>24</v>
      </c>
    </row>
    <row r="24" spans="1:5" ht="22.5" customHeight="1">
      <c r="A24" s="687" t="s">
        <v>18</v>
      </c>
      <c r="B24" s="689" t="s">
        <v>605</v>
      </c>
      <c r="C24" s="677">
        <v>173</v>
      </c>
      <c r="D24" s="637" t="s">
        <v>17</v>
      </c>
      <c r="E24" s="668" t="s">
        <v>15</v>
      </c>
    </row>
    <row r="25" spans="1:5" ht="22.5" customHeight="1">
      <c r="A25" s="687" t="s">
        <v>19</v>
      </c>
      <c r="B25" s="689" t="s">
        <v>610</v>
      </c>
      <c r="C25" s="677">
        <v>172</v>
      </c>
      <c r="D25" s="637" t="s">
        <v>18</v>
      </c>
      <c r="E25" s="668" t="s">
        <v>29</v>
      </c>
    </row>
    <row r="26" spans="1:5" ht="22.5" customHeight="1">
      <c r="A26" s="687" t="s">
        <v>20</v>
      </c>
      <c r="B26" s="692" t="s">
        <v>622</v>
      </c>
      <c r="C26" s="677">
        <v>171</v>
      </c>
      <c r="D26" s="637" t="s">
        <v>19</v>
      </c>
      <c r="E26" s="668" t="s">
        <v>16</v>
      </c>
    </row>
    <row r="27" spans="1:5" ht="22.5" customHeight="1">
      <c r="A27" s="687" t="s">
        <v>21</v>
      </c>
      <c r="B27" s="689" t="s">
        <v>609</v>
      </c>
      <c r="C27" s="677">
        <v>169.95652173913044</v>
      </c>
      <c r="D27" s="637" t="s">
        <v>20</v>
      </c>
      <c r="E27" s="668" t="s">
        <v>28</v>
      </c>
    </row>
    <row r="28" spans="1:5" ht="22.5" customHeight="1">
      <c r="A28" s="687" t="s">
        <v>22</v>
      </c>
      <c r="B28" s="689" t="s">
        <v>602</v>
      </c>
      <c r="C28" s="677">
        <v>162.3174603174603</v>
      </c>
      <c r="D28" s="637" t="s">
        <v>21</v>
      </c>
      <c r="E28" s="668" t="s">
        <v>8</v>
      </c>
    </row>
    <row r="29" spans="1:5" ht="22.5" customHeight="1">
      <c r="A29" s="687" t="s">
        <v>23</v>
      </c>
      <c r="B29" s="689" t="s">
        <v>611</v>
      </c>
      <c r="C29" s="677">
        <v>160</v>
      </c>
      <c r="D29" s="637" t="s">
        <v>22</v>
      </c>
      <c r="E29" s="668" t="s">
        <v>30</v>
      </c>
    </row>
    <row r="30" spans="1:5" ht="22.5" customHeight="1">
      <c r="A30" s="687" t="s">
        <v>24</v>
      </c>
      <c r="B30" s="689" t="s">
        <v>613</v>
      </c>
      <c r="C30" s="677">
        <v>159</v>
      </c>
      <c r="D30" s="637" t="s">
        <v>23</v>
      </c>
      <c r="E30" s="668" t="s">
        <v>33</v>
      </c>
    </row>
    <row r="31" spans="1:5" ht="22.5" customHeight="1">
      <c r="A31" s="687" t="s">
        <v>25</v>
      </c>
      <c r="B31" s="689" t="s">
        <v>409</v>
      </c>
      <c r="C31" s="677">
        <v>154</v>
      </c>
      <c r="D31" s="637" t="s">
        <v>24</v>
      </c>
      <c r="E31" s="668" t="s">
        <v>11</v>
      </c>
    </row>
    <row r="32" spans="1:5" ht="22.5" customHeight="1">
      <c r="A32" s="687" t="s">
        <v>26</v>
      </c>
      <c r="B32" s="693" t="s">
        <v>407</v>
      </c>
      <c r="C32" s="677">
        <v>152.73684210526315</v>
      </c>
      <c r="D32" s="637" t="s">
        <v>25</v>
      </c>
      <c r="E32" s="668" t="s">
        <v>17</v>
      </c>
    </row>
    <row r="33" spans="1:5" ht="22.5" customHeight="1">
      <c r="A33" s="687" t="s">
        <v>27</v>
      </c>
      <c r="B33" s="689" t="s">
        <v>607</v>
      </c>
      <c r="C33" s="677">
        <v>152</v>
      </c>
      <c r="D33" s="637" t="s">
        <v>26</v>
      </c>
      <c r="E33" s="668" t="s">
        <v>21</v>
      </c>
    </row>
    <row r="34" spans="1:5" ht="22.5" customHeight="1">
      <c r="A34" s="687" t="s">
        <v>28</v>
      </c>
      <c r="B34" s="689" t="s">
        <v>612</v>
      </c>
      <c r="C34" s="677">
        <v>151.1904761904762</v>
      </c>
      <c r="D34" s="637" t="s">
        <v>27</v>
      </c>
      <c r="E34" s="668" t="s">
        <v>32</v>
      </c>
    </row>
    <row r="35" spans="1:5" ht="22.5" customHeight="1">
      <c r="A35" s="687" t="s">
        <v>29</v>
      </c>
      <c r="B35" s="689" t="s">
        <v>222</v>
      </c>
      <c r="C35" s="677">
        <v>145.08333333333331</v>
      </c>
      <c r="D35" s="637" t="s">
        <v>28</v>
      </c>
      <c r="E35" s="668" t="s">
        <v>36</v>
      </c>
    </row>
    <row r="36" spans="1:5" ht="22.5" customHeight="1">
      <c r="A36" s="687" t="s">
        <v>30</v>
      </c>
      <c r="B36" s="689" t="s">
        <v>371</v>
      </c>
      <c r="C36" s="677">
        <v>145</v>
      </c>
      <c r="D36" s="637" t="s">
        <v>29</v>
      </c>
      <c r="E36" s="668" t="s">
        <v>10</v>
      </c>
    </row>
    <row r="37" spans="1:5" ht="22.5" customHeight="1">
      <c r="A37" s="691" t="s">
        <v>31</v>
      </c>
      <c r="B37" s="694" t="s">
        <v>557</v>
      </c>
      <c r="C37" s="678">
        <v>131</v>
      </c>
      <c r="D37" s="637" t="s">
        <v>30</v>
      </c>
      <c r="E37" s="668" t="s">
        <v>27</v>
      </c>
    </row>
    <row r="38" spans="1:5" ht="22.5" customHeight="1">
      <c r="A38" s="695" t="s">
        <v>32</v>
      </c>
      <c r="B38" s="696" t="s">
        <v>300</v>
      </c>
      <c r="C38" s="679">
        <v>129</v>
      </c>
      <c r="D38" s="660" t="s">
        <v>31</v>
      </c>
      <c r="E38" s="669" t="s">
        <v>38</v>
      </c>
    </row>
    <row r="39" spans="1:5" ht="22.5" customHeight="1">
      <c r="A39" s="687" t="s">
        <v>33</v>
      </c>
      <c r="B39" s="689" t="s">
        <v>64</v>
      </c>
      <c r="C39" s="677">
        <v>120</v>
      </c>
      <c r="D39" s="637" t="s">
        <v>32</v>
      </c>
      <c r="E39" s="668" t="s">
        <v>23</v>
      </c>
    </row>
    <row r="40" spans="1:5" ht="22.5" customHeight="1">
      <c r="A40" s="691" t="s">
        <v>34</v>
      </c>
      <c r="B40" s="694" t="s">
        <v>77</v>
      </c>
      <c r="C40" s="678">
        <v>118</v>
      </c>
      <c r="D40" s="637" t="s">
        <v>33</v>
      </c>
      <c r="E40" s="668" t="s">
        <v>20</v>
      </c>
    </row>
    <row r="41" spans="1:5" ht="22.5" customHeight="1">
      <c r="A41" s="695" t="s">
        <v>35</v>
      </c>
      <c r="B41" s="697" t="s">
        <v>70</v>
      </c>
      <c r="C41" s="679">
        <v>117</v>
      </c>
      <c r="D41" s="660" t="s">
        <v>34</v>
      </c>
      <c r="E41" s="669" t="s">
        <v>39</v>
      </c>
    </row>
    <row r="42" spans="1:5" ht="22.5" customHeight="1">
      <c r="A42" s="687" t="s">
        <v>36</v>
      </c>
      <c r="B42" s="698" t="s">
        <v>614</v>
      </c>
      <c r="C42" s="677">
        <v>114.79640718562874</v>
      </c>
      <c r="D42" s="637" t="s">
        <v>35</v>
      </c>
      <c r="E42" s="668" t="s">
        <v>43</v>
      </c>
    </row>
    <row r="43" spans="1:5" ht="22.5" customHeight="1">
      <c r="A43" s="695" t="s">
        <v>37</v>
      </c>
      <c r="B43" s="696" t="s">
        <v>624</v>
      </c>
      <c r="C43" s="679">
        <v>106</v>
      </c>
      <c r="D43" s="660" t="s">
        <v>36</v>
      </c>
      <c r="E43" s="669" t="s">
        <v>35</v>
      </c>
    </row>
    <row r="44" spans="1:5" ht="22.5" customHeight="1">
      <c r="A44" s="687" t="s">
        <v>38</v>
      </c>
      <c r="B44" s="689" t="s">
        <v>626</v>
      </c>
      <c r="C44" s="677">
        <v>102</v>
      </c>
      <c r="D44" s="637" t="s">
        <v>37</v>
      </c>
      <c r="E44" s="668" t="s">
        <v>34</v>
      </c>
    </row>
    <row r="45" spans="1:5" ht="22.5" customHeight="1">
      <c r="A45" s="687" t="s">
        <v>39</v>
      </c>
      <c r="B45" s="689" t="s">
        <v>354</v>
      </c>
      <c r="C45" s="677">
        <v>101</v>
      </c>
      <c r="D45" s="637" t="s">
        <v>38</v>
      </c>
      <c r="E45" s="668" t="s">
        <v>37</v>
      </c>
    </row>
    <row r="46" spans="1:5" ht="22.5" customHeight="1">
      <c r="A46" s="687" t="s">
        <v>40</v>
      </c>
      <c r="B46" s="689" t="s">
        <v>221</v>
      </c>
      <c r="C46" s="677">
        <v>87</v>
      </c>
      <c r="D46" s="637" t="s">
        <v>39</v>
      </c>
      <c r="E46" s="668" t="s">
        <v>31</v>
      </c>
    </row>
    <row r="47" spans="1:5" ht="22.5" customHeight="1">
      <c r="A47" s="687" t="s">
        <v>41</v>
      </c>
      <c r="B47" s="689" t="s">
        <v>305</v>
      </c>
      <c r="C47" s="677">
        <v>79.47058823529412</v>
      </c>
      <c r="D47" s="637" t="s">
        <v>40</v>
      </c>
      <c r="E47" s="668" t="s">
        <v>41</v>
      </c>
    </row>
    <row r="48" spans="1:5" ht="22.5" customHeight="1">
      <c r="A48" s="695" t="s">
        <v>42</v>
      </c>
      <c r="B48" s="696" t="s">
        <v>623</v>
      </c>
      <c r="C48" s="679">
        <v>76</v>
      </c>
      <c r="D48" s="660" t="s">
        <v>41</v>
      </c>
      <c r="E48" s="669" t="s">
        <v>42</v>
      </c>
    </row>
    <row r="49" spans="1:5" ht="22.5" customHeight="1">
      <c r="A49" s="691" t="s">
        <v>43</v>
      </c>
      <c r="B49" s="689" t="s">
        <v>617</v>
      </c>
      <c r="C49" s="678">
        <v>74</v>
      </c>
      <c r="D49" s="637" t="s">
        <v>42</v>
      </c>
      <c r="E49" s="668" t="s">
        <v>49</v>
      </c>
    </row>
    <row r="50" spans="1:5" ht="22.5" customHeight="1">
      <c r="A50" s="687" t="s">
        <v>44</v>
      </c>
      <c r="B50" s="689" t="s">
        <v>132</v>
      </c>
      <c r="C50" s="677">
        <v>67</v>
      </c>
      <c r="D50" s="637" t="s">
        <v>43</v>
      </c>
      <c r="E50" s="668" t="s">
        <v>44</v>
      </c>
    </row>
    <row r="51" spans="1:5" ht="22.5" customHeight="1">
      <c r="A51" s="695" t="s">
        <v>45</v>
      </c>
      <c r="B51" s="697" t="s">
        <v>615</v>
      </c>
      <c r="C51" s="679">
        <v>65</v>
      </c>
      <c r="D51" s="660" t="s">
        <v>44</v>
      </c>
      <c r="E51" s="669" t="s">
        <v>45</v>
      </c>
    </row>
    <row r="52" spans="1:5" ht="22.5" customHeight="1">
      <c r="A52" s="695" t="s">
        <v>46</v>
      </c>
      <c r="B52" s="697" t="s">
        <v>232</v>
      </c>
      <c r="C52" s="679">
        <v>61</v>
      </c>
      <c r="D52" s="660" t="s">
        <v>45</v>
      </c>
      <c r="E52" s="669" t="s">
        <v>47</v>
      </c>
    </row>
    <row r="53" spans="1:5" ht="22.5" customHeight="1">
      <c r="A53" s="699" t="s">
        <v>47</v>
      </c>
      <c r="B53" s="700" t="s">
        <v>633</v>
      </c>
      <c r="C53" s="680">
        <v>30</v>
      </c>
      <c r="D53" s="662" t="s">
        <v>46</v>
      </c>
      <c r="E53" s="670" t="s">
        <v>54</v>
      </c>
    </row>
    <row r="54" spans="1:5" ht="22.5" customHeight="1">
      <c r="A54" s="699" t="s">
        <v>48</v>
      </c>
      <c r="B54" s="700" t="s">
        <v>608</v>
      </c>
      <c r="C54" s="680">
        <v>30</v>
      </c>
      <c r="D54" s="662" t="s">
        <v>47</v>
      </c>
      <c r="E54" s="670" t="s">
        <v>26</v>
      </c>
    </row>
    <row r="55" spans="1:5" ht="22.5" customHeight="1">
      <c r="A55" s="699" t="s">
        <v>49</v>
      </c>
      <c r="B55" s="700" t="s">
        <v>547</v>
      </c>
      <c r="C55" s="680">
        <v>25</v>
      </c>
      <c r="D55" s="662" t="s">
        <v>48</v>
      </c>
      <c r="E55" s="670" t="s">
        <v>48</v>
      </c>
    </row>
    <row r="56" spans="1:5" ht="22.5" customHeight="1">
      <c r="A56" s="699" t="s">
        <v>50</v>
      </c>
      <c r="B56" s="700" t="s">
        <v>634</v>
      </c>
      <c r="C56" s="680">
        <v>25</v>
      </c>
      <c r="D56" s="662" t="s">
        <v>49</v>
      </c>
      <c r="E56" s="670" t="s">
        <v>40</v>
      </c>
    </row>
    <row r="57" spans="1:5" ht="22.5" customHeight="1">
      <c r="A57" s="699" t="s">
        <v>51</v>
      </c>
      <c r="B57" s="700" t="s">
        <v>635</v>
      </c>
      <c r="C57" s="680">
        <v>15</v>
      </c>
      <c r="D57" s="662" t="s">
        <v>50</v>
      </c>
      <c r="E57" s="670" t="s">
        <v>53</v>
      </c>
    </row>
    <row r="58" spans="1:5" ht="22.5" customHeight="1" thickBot="1">
      <c r="A58" s="701" t="s">
        <v>52</v>
      </c>
      <c r="B58" s="702" t="s">
        <v>618</v>
      </c>
      <c r="C58" s="681">
        <v>0</v>
      </c>
      <c r="D58" s="639" t="s">
        <v>51</v>
      </c>
      <c r="E58" s="671" t="s">
        <v>52</v>
      </c>
    </row>
    <row r="59" spans="1:4" ht="22.5" customHeight="1" thickBot="1">
      <c r="A59" s="523"/>
      <c r="B59" s="524"/>
      <c r="D59" s="525"/>
    </row>
    <row r="60" spans="1:3" ht="24.75" customHeight="1" thickBot="1">
      <c r="A60" s="1170" t="s">
        <v>596</v>
      </c>
      <c r="B60" s="1172"/>
      <c r="C60" s="654"/>
    </row>
    <row r="61" spans="1:3" ht="18" customHeight="1">
      <c r="A61" s="617"/>
      <c r="B61" s="657" t="s">
        <v>517</v>
      </c>
      <c r="C61" s="655"/>
    </row>
    <row r="62" spans="1:3" ht="18" customHeight="1">
      <c r="A62" s="618"/>
      <c r="B62" s="658" t="s">
        <v>518</v>
      </c>
      <c r="C62" s="655"/>
    </row>
    <row r="63" spans="1:3" ht="17.25" customHeight="1">
      <c r="A63" s="653"/>
      <c r="B63" s="658" t="s">
        <v>594</v>
      </c>
      <c r="C63" s="655"/>
    </row>
    <row r="64" spans="1:3" ht="18" customHeight="1" thickBot="1">
      <c r="A64" s="661"/>
      <c r="B64" s="659" t="s">
        <v>697</v>
      </c>
      <c r="C64" s="656"/>
    </row>
  </sheetData>
  <sheetProtection/>
  <mergeCells count="3">
    <mergeCell ref="A2:E2"/>
    <mergeCell ref="A60:B60"/>
    <mergeCell ref="A1:E1"/>
  </mergeCells>
  <printOptions/>
  <pageMargins left="0.42" right="0.27" top="0.4" bottom="0.59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6" sqref="E6"/>
    </sheetView>
  </sheetViews>
  <sheetFormatPr defaultColWidth="9.140625" defaultRowHeight="12.75"/>
  <cols>
    <col min="1" max="1" width="6.281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41" width="7.7109375" style="1" customWidth="1"/>
    <col min="42" max="42" width="8.28125" style="10" customWidth="1"/>
    <col min="43" max="44" width="8.8515625" style="1" customWidth="1"/>
    <col min="45" max="45" width="8.28125" style="10" customWidth="1"/>
    <col min="46" max="47" width="8.8515625" style="1" customWidth="1"/>
    <col min="48" max="48" width="9.140625" style="1" customWidth="1"/>
    <col min="49" max="49" width="8.28125" style="9" customWidth="1"/>
    <col min="50" max="50" width="12.140625" style="81" customWidth="1"/>
    <col min="51" max="51" width="11.140625" style="81" customWidth="1"/>
    <col min="52" max="52" width="11.140625" style="124" customWidth="1"/>
    <col min="53" max="54" width="9.57421875" style="1" customWidth="1"/>
    <col min="55" max="55" width="52.7109375" style="1" customWidth="1"/>
    <col min="56" max="56" width="10.421875" style="548" customWidth="1"/>
    <col min="57" max="57" width="3.140625" style="386" customWidth="1"/>
    <col min="58" max="16384" width="9.140625" style="1" customWidth="1"/>
  </cols>
  <sheetData>
    <row r="1" spans="1:56" ht="42.75" customHeight="1">
      <c r="A1" s="1109" t="s">
        <v>763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IV. Vyhodnocení soutěže ZO OS za rok 2019 -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IV. Vyhodnocení soutěže ZO OS za rok 2019 -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958"/>
      <c r="AY1" s="1110" t="str">
        <f>A1</f>
        <v>IV. Vyhodnocení soutěže ZO OS za rok 2019 - tabulková část</v>
      </c>
      <c r="AZ1" s="1110"/>
      <c r="BA1" s="1110"/>
      <c r="BB1" s="1110"/>
      <c r="BC1" s="1110"/>
      <c r="BD1" s="1110"/>
    </row>
    <row r="2" ht="8.25" customHeight="1" thickBot="1"/>
    <row r="3" spans="1:56" ht="30" customHeight="1">
      <c r="A3" s="992" t="s">
        <v>704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1098"/>
      <c r="AJ3" s="1098"/>
      <c r="AK3" s="956"/>
      <c r="AL3" s="956"/>
      <c r="AM3" s="956"/>
      <c r="AN3" s="956"/>
      <c r="AO3" s="956"/>
      <c r="AP3" s="957"/>
      <c r="AQ3" s="1099" t="s">
        <v>684</v>
      </c>
      <c r="AR3" s="1100"/>
      <c r="AS3" s="1101"/>
      <c r="AT3" s="1068" t="s">
        <v>685</v>
      </c>
      <c r="AU3" s="1069"/>
      <c r="AV3" s="1123"/>
      <c r="AW3" s="1070"/>
      <c r="AX3" s="1148" t="s">
        <v>555</v>
      </c>
      <c r="AY3" s="1151" t="s">
        <v>734</v>
      </c>
      <c r="AZ3" s="1114" t="s">
        <v>735</v>
      </c>
      <c r="BA3" s="1120" t="s">
        <v>586</v>
      </c>
      <c r="BB3" s="1124" t="s">
        <v>748</v>
      </c>
      <c r="BC3" s="1111" t="s">
        <v>284</v>
      </c>
      <c r="BD3" s="1159" t="s">
        <v>741</v>
      </c>
    </row>
    <row r="4" spans="1:56" ht="54.75" customHeight="1">
      <c r="A4" s="993"/>
      <c r="B4" s="996"/>
      <c r="C4" s="598" t="s">
        <v>715</v>
      </c>
      <c r="D4" s="1161" t="s">
        <v>250</v>
      </c>
      <c r="E4" s="599" t="s">
        <v>716</v>
      </c>
      <c r="F4" s="1161" t="s">
        <v>120</v>
      </c>
      <c r="G4" s="971" t="s">
        <v>121</v>
      </c>
      <c r="H4" s="84" t="s">
        <v>98</v>
      </c>
      <c r="I4" s="939" t="s">
        <v>122</v>
      </c>
      <c r="J4" s="600" t="s">
        <v>84</v>
      </c>
      <c r="K4" s="601" t="s">
        <v>85</v>
      </c>
      <c r="L4" s="601" t="s">
        <v>86</v>
      </c>
      <c r="M4" s="601" t="s">
        <v>87</v>
      </c>
      <c r="N4" s="601" t="s">
        <v>88</v>
      </c>
      <c r="O4" s="601" t="s">
        <v>89</v>
      </c>
      <c r="P4" s="941" t="s">
        <v>123</v>
      </c>
      <c r="Q4" s="602" t="s">
        <v>224</v>
      </c>
      <c r="R4" s="603" t="s">
        <v>581</v>
      </c>
      <c r="S4" s="948" t="s">
        <v>124</v>
      </c>
      <c r="T4" s="604" t="s">
        <v>717</v>
      </c>
      <c r="U4" s="605" t="s">
        <v>718</v>
      </c>
      <c r="V4" s="605" t="s">
        <v>719</v>
      </c>
      <c r="W4" s="605" t="s">
        <v>720</v>
      </c>
      <c r="X4" s="605" t="s">
        <v>721</v>
      </c>
      <c r="Y4" s="605" t="s">
        <v>722</v>
      </c>
      <c r="Z4" s="605" t="s">
        <v>723</v>
      </c>
      <c r="AA4" s="605" t="s">
        <v>724</v>
      </c>
      <c r="AB4" s="605" t="s">
        <v>725</v>
      </c>
      <c r="AC4" s="605" t="s">
        <v>726</v>
      </c>
      <c r="AD4" s="605" t="s">
        <v>727</v>
      </c>
      <c r="AE4" s="605" t="s">
        <v>728</v>
      </c>
      <c r="AF4" s="953" t="s">
        <v>125</v>
      </c>
      <c r="AG4" s="606" t="s">
        <v>752</v>
      </c>
      <c r="AH4" s="607" t="s">
        <v>729</v>
      </c>
      <c r="AI4" s="607" t="s">
        <v>754</v>
      </c>
      <c r="AJ4" s="607" t="s">
        <v>730</v>
      </c>
      <c r="AK4" s="607" t="s">
        <v>755</v>
      </c>
      <c r="AL4" s="607" t="s">
        <v>753</v>
      </c>
      <c r="AM4" s="607" t="s">
        <v>756</v>
      </c>
      <c r="AN4" s="607"/>
      <c r="AO4" s="607"/>
      <c r="AP4" s="946" t="s">
        <v>126</v>
      </c>
      <c r="AQ4" s="609" t="s">
        <v>731</v>
      </c>
      <c r="AR4" s="610" t="s">
        <v>732</v>
      </c>
      <c r="AS4" s="916" t="s">
        <v>127</v>
      </c>
      <c r="AT4" s="611" t="s">
        <v>733</v>
      </c>
      <c r="AU4" s="704" t="s">
        <v>736</v>
      </c>
      <c r="AV4" s="3"/>
      <c r="AW4" s="1071" t="s">
        <v>128</v>
      </c>
      <c r="AX4" s="1149"/>
      <c r="AY4" s="1152"/>
      <c r="AZ4" s="1115"/>
      <c r="BA4" s="1121"/>
      <c r="BB4" s="1125"/>
      <c r="BC4" s="1112"/>
      <c r="BD4" s="1160"/>
    </row>
    <row r="5" spans="1:56" ht="20.25" customHeight="1" thickBot="1">
      <c r="A5" s="994"/>
      <c r="B5" s="997"/>
      <c r="C5" s="39" t="s">
        <v>90</v>
      </c>
      <c r="D5" s="1162"/>
      <c r="E5" s="40" t="s">
        <v>91</v>
      </c>
      <c r="F5" s="1162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641" t="s">
        <v>107</v>
      </c>
      <c r="AI5" s="641" t="s">
        <v>107</v>
      </c>
      <c r="AJ5" s="33" t="s">
        <v>107</v>
      </c>
      <c r="AK5" s="547" t="s">
        <v>107</v>
      </c>
      <c r="AL5" s="33" t="s">
        <v>107</v>
      </c>
      <c r="AM5" s="33" t="s">
        <v>107</v>
      </c>
      <c r="AN5" s="547" t="s">
        <v>107</v>
      </c>
      <c r="AO5" s="547" t="s">
        <v>107</v>
      </c>
      <c r="AP5" s="947"/>
      <c r="AQ5" s="34" t="s">
        <v>107</v>
      </c>
      <c r="AR5" s="35" t="s">
        <v>107</v>
      </c>
      <c r="AS5" s="917"/>
      <c r="AT5" s="27" t="s">
        <v>96</v>
      </c>
      <c r="AU5" s="41" t="s">
        <v>96</v>
      </c>
      <c r="AV5" s="640"/>
      <c r="AW5" s="1072"/>
      <c r="AX5" s="1150"/>
      <c r="AY5" s="1153"/>
      <c r="AZ5" s="1116"/>
      <c r="BA5" s="1122"/>
      <c r="BB5" s="196">
        <v>314</v>
      </c>
      <c r="BC5" s="1113"/>
      <c r="BD5" s="1160"/>
    </row>
    <row r="6" spans="1:56" ht="15" customHeight="1">
      <c r="A6" s="703" t="s">
        <v>199</v>
      </c>
      <c r="B6" s="743" t="s">
        <v>408</v>
      </c>
      <c r="C6" s="746">
        <f>'[1]OS-2019'!M7</f>
        <v>-15</v>
      </c>
      <c r="D6" s="749">
        <f aca="true" t="shared" si="0" ref="D6:D37">C6</f>
        <v>-15</v>
      </c>
      <c r="E6" s="752">
        <v>0</v>
      </c>
      <c r="F6" s="749">
        <f aca="true" t="shared" si="1" ref="F6:F37">IF(E6&gt;0,E6,0)</f>
        <v>0</v>
      </c>
      <c r="G6" s="755">
        <f aca="true" t="shared" si="2" ref="G6:G37">D6+F6</f>
        <v>-15</v>
      </c>
      <c r="H6" s="434" t="s">
        <v>366</v>
      </c>
      <c r="I6" s="757">
        <f aca="true" t="shared" si="3" ref="I6:I37">IF(H6="ANO",15,0)</f>
        <v>15</v>
      </c>
      <c r="J6" s="434" t="s">
        <v>366</v>
      </c>
      <c r="K6" s="435"/>
      <c r="L6" s="436"/>
      <c r="M6" s="436"/>
      <c r="N6" s="759"/>
      <c r="O6" s="436"/>
      <c r="P6" s="761">
        <f aca="true" t="shared" si="4" ref="P6:P37">IF(J6="ANO",15,0)+IF(K6="ANO",15,0)+IF(L6="ANO",10,0)+IF(M6="ANO",10,0)+IF(N6="ANO",5,0)+IF(O6="ANO",5,0)</f>
        <v>15</v>
      </c>
      <c r="Q6" s="434"/>
      <c r="R6" s="435" t="s">
        <v>366</v>
      </c>
      <c r="S6" s="763">
        <f aca="true" t="shared" si="5" ref="S6:S37">IF(Q6="ANO",8,0)+IF(R6="ANO",15,0)</f>
        <v>15</v>
      </c>
      <c r="T6" s="390" t="s">
        <v>366</v>
      </c>
      <c r="U6" s="238" t="s">
        <v>366</v>
      </c>
      <c r="V6" s="238" t="s">
        <v>366</v>
      </c>
      <c r="W6" s="238" t="s">
        <v>366</v>
      </c>
      <c r="X6" s="238" t="s">
        <v>366</v>
      </c>
      <c r="Y6" s="238" t="s">
        <v>366</v>
      </c>
      <c r="Z6" s="238" t="s">
        <v>366</v>
      </c>
      <c r="AA6" s="238" t="s">
        <v>366</v>
      </c>
      <c r="AB6" s="238" t="s">
        <v>366</v>
      </c>
      <c r="AC6" s="238" t="s">
        <v>366</v>
      </c>
      <c r="AD6" s="238" t="s">
        <v>366</v>
      </c>
      <c r="AE6" s="238" t="s">
        <v>366</v>
      </c>
      <c r="AF6" s="765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60</v>
      </c>
      <c r="AG6" s="434"/>
      <c r="AH6" s="435" t="s">
        <v>366</v>
      </c>
      <c r="AI6" s="766"/>
      <c r="AJ6" s="435" t="s">
        <v>366</v>
      </c>
      <c r="AK6" s="435"/>
      <c r="AL6" s="435"/>
      <c r="AM6" s="435" t="s">
        <v>366</v>
      </c>
      <c r="AN6" s="435"/>
      <c r="AO6" s="435"/>
      <c r="AP6" s="768">
        <f aca="true" t="shared" si="7" ref="AP6:AP37">IF(AG6="ANO",8,0)+IF(AH6="ANO",8,0)+IF(AI6="ANO",8,0)+IF(AJ6="ANO",8,0)+IF(AK6="ANO",8,0)+IF(AL6="ANO",8,0)+IF(AM6="ANO",8,0)+IF(AN6="ANO",8,0)+IF(AO6="ANO",8,0)</f>
        <v>24</v>
      </c>
      <c r="AQ6" s="434" t="s">
        <v>366</v>
      </c>
      <c r="AR6" s="435" t="s">
        <v>366</v>
      </c>
      <c r="AS6" s="769">
        <f aca="true" t="shared" si="8" ref="AS6:AS37">IF(AQ6="ANO",8,0)+IF(AR6="ANO",8,0)</f>
        <v>16</v>
      </c>
      <c r="AT6" s="434"/>
      <c r="AU6" s="435"/>
      <c r="AV6" s="770"/>
      <c r="AW6" s="772">
        <f>IF(AT6="ANO",15,0)+IF(AU6="ANO",15,0)+IF(AV6="ANO",8,0)</f>
        <v>0</v>
      </c>
      <c r="AX6" s="773">
        <f aca="true" t="shared" si="9" ref="AX6:AX37">G6+I6+P6+S6+AF6+AP6+AS6+AW6</f>
        <v>130</v>
      </c>
      <c r="AY6" s="775" t="s">
        <v>27</v>
      </c>
      <c r="AZ6" s="796" t="s">
        <v>13</v>
      </c>
      <c r="BA6" s="189">
        <f aca="true" t="shared" si="10" ref="BA6:BA37">AX6/$AX$57*100</f>
        <v>1.859550416493878</v>
      </c>
      <c r="BB6" s="190">
        <f aca="true" t="shared" si="11" ref="BB6:BB37">AX6/$BB$5*100</f>
        <v>41.40127388535032</v>
      </c>
      <c r="BC6" s="779" t="str">
        <f aca="true" t="shared" si="12" ref="BC6:BC37">B6</f>
        <v>Adfors - LCP (Litomyšl)</v>
      </c>
      <c r="BD6" s="782" t="s">
        <v>760</v>
      </c>
    </row>
    <row r="7" spans="1:56" ht="15" customHeight="1">
      <c r="A7" s="201" t="s">
        <v>204</v>
      </c>
      <c r="B7" s="531" t="s">
        <v>625</v>
      </c>
      <c r="C7" s="559">
        <f>'[1]OS-2019'!M8</f>
        <v>25</v>
      </c>
      <c r="D7" s="103">
        <f t="shared" si="0"/>
        <v>25</v>
      </c>
      <c r="E7" s="404">
        <v>5.8919803600654665</v>
      </c>
      <c r="F7" s="170">
        <f t="shared" si="1"/>
        <v>5.8919803600654665</v>
      </c>
      <c r="G7" s="97">
        <f t="shared" si="2"/>
        <v>30.891980360065467</v>
      </c>
      <c r="H7" s="566" t="s">
        <v>366</v>
      </c>
      <c r="I7" s="100">
        <f t="shared" si="3"/>
        <v>15</v>
      </c>
      <c r="J7" s="566" t="s">
        <v>366</v>
      </c>
      <c r="K7" s="238"/>
      <c r="L7" s="2"/>
      <c r="M7" s="2"/>
      <c r="N7" s="11"/>
      <c r="O7" s="2"/>
      <c r="P7" s="108">
        <f t="shared" si="4"/>
        <v>15</v>
      </c>
      <c r="Q7" s="390"/>
      <c r="R7" s="238" t="s">
        <v>366</v>
      </c>
      <c r="S7" s="110">
        <f t="shared" si="5"/>
        <v>15</v>
      </c>
      <c r="T7" s="390" t="s">
        <v>366</v>
      </c>
      <c r="U7" s="238" t="s">
        <v>366</v>
      </c>
      <c r="V7" s="238" t="s">
        <v>366</v>
      </c>
      <c r="W7" s="238" t="s">
        <v>366</v>
      </c>
      <c r="X7" s="238" t="s">
        <v>366</v>
      </c>
      <c r="Y7" s="238" t="s">
        <v>366</v>
      </c>
      <c r="Z7" s="238" t="s">
        <v>366</v>
      </c>
      <c r="AA7" s="238" t="s">
        <v>366</v>
      </c>
      <c r="AB7" s="238" t="s">
        <v>366</v>
      </c>
      <c r="AC7" s="238" t="s">
        <v>366</v>
      </c>
      <c r="AD7" s="238" t="s">
        <v>366</v>
      </c>
      <c r="AE7" s="238" t="s">
        <v>366</v>
      </c>
      <c r="AF7" s="93">
        <f t="shared" si="6"/>
        <v>60</v>
      </c>
      <c r="AG7" s="566"/>
      <c r="AH7" s="407" t="s">
        <v>366</v>
      </c>
      <c r="AI7" s="572" t="s">
        <v>366</v>
      </c>
      <c r="AJ7" s="252" t="s">
        <v>366</v>
      </c>
      <c r="AK7" s="252" t="s">
        <v>366</v>
      </c>
      <c r="AL7" s="407"/>
      <c r="AM7" s="407" t="s">
        <v>366</v>
      </c>
      <c r="AN7" s="252"/>
      <c r="AO7" s="252"/>
      <c r="AP7" s="115">
        <f t="shared" si="7"/>
        <v>40</v>
      </c>
      <c r="AQ7" s="390" t="s">
        <v>366</v>
      </c>
      <c r="AR7" s="238" t="s">
        <v>366</v>
      </c>
      <c r="AS7" s="116">
        <f t="shared" si="8"/>
        <v>16</v>
      </c>
      <c r="AT7" s="566"/>
      <c r="AU7" s="252"/>
      <c r="AV7" s="573"/>
      <c r="AW7" s="118">
        <f>IF(AT7="ANO",15,0)+IF(AU7="ANO",15,0)+IF(AV7="ANO",15,0)</f>
        <v>0</v>
      </c>
      <c r="AX7" s="468">
        <f t="shared" si="9"/>
        <v>191.89198036006547</v>
      </c>
      <c r="AY7" s="482" t="s">
        <v>200</v>
      </c>
      <c r="AZ7" s="638" t="s">
        <v>203</v>
      </c>
      <c r="BA7" s="191">
        <f t="shared" si="10"/>
        <v>2.744867784618422</v>
      </c>
      <c r="BB7" s="192">
        <f t="shared" si="11"/>
        <v>61.11209565607181</v>
      </c>
      <c r="BC7" s="532" t="str">
        <f t="shared" si="12"/>
        <v>AGC Flat Glass Czech a.s., Řetenice (Teplice)</v>
      </c>
      <c r="BD7" s="612"/>
    </row>
    <row r="8" spans="1:56" ht="15" customHeight="1">
      <c r="A8" s="201" t="s">
        <v>198</v>
      </c>
      <c r="B8" s="531" t="s">
        <v>372</v>
      </c>
      <c r="C8" s="559">
        <f>'[1]OS-2019'!M9</f>
        <v>9</v>
      </c>
      <c r="D8" s="103">
        <f t="shared" si="0"/>
        <v>9</v>
      </c>
      <c r="E8" s="404">
        <v>1.6528925619834711</v>
      </c>
      <c r="F8" s="170">
        <f t="shared" si="1"/>
        <v>1.6528925619834711</v>
      </c>
      <c r="G8" s="97">
        <f t="shared" si="2"/>
        <v>10.652892561983471</v>
      </c>
      <c r="H8" s="566" t="s">
        <v>366</v>
      </c>
      <c r="I8" s="100">
        <f t="shared" si="3"/>
        <v>15</v>
      </c>
      <c r="J8" s="566" t="s">
        <v>366</v>
      </c>
      <c r="K8" s="238"/>
      <c r="L8" s="2"/>
      <c r="M8" s="2"/>
      <c r="N8" s="2"/>
      <c r="O8" s="2"/>
      <c r="P8" s="108">
        <f t="shared" si="4"/>
        <v>15</v>
      </c>
      <c r="Q8" s="238"/>
      <c r="R8" s="238" t="s">
        <v>366</v>
      </c>
      <c r="S8" s="110">
        <f t="shared" si="5"/>
        <v>15</v>
      </c>
      <c r="T8" s="390" t="s">
        <v>366</v>
      </c>
      <c r="U8" s="238" t="s">
        <v>366</v>
      </c>
      <c r="V8" s="238" t="s">
        <v>366</v>
      </c>
      <c r="W8" s="238" t="s">
        <v>366</v>
      </c>
      <c r="X8" s="238" t="s">
        <v>366</v>
      </c>
      <c r="Y8" s="238" t="s">
        <v>366</v>
      </c>
      <c r="Z8" s="238" t="s">
        <v>366</v>
      </c>
      <c r="AA8" s="238" t="s">
        <v>366</v>
      </c>
      <c r="AB8" s="238"/>
      <c r="AC8" s="238"/>
      <c r="AD8" s="238" t="s">
        <v>366</v>
      </c>
      <c r="AE8" s="238" t="s">
        <v>366</v>
      </c>
      <c r="AF8" s="93">
        <f t="shared" si="6"/>
        <v>50</v>
      </c>
      <c r="AG8" s="566" t="s">
        <v>366</v>
      </c>
      <c r="AH8" s="252" t="s">
        <v>366</v>
      </c>
      <c r="AI8" s="572" t="s">
        <v>366</v>
      </c>
      <c r="AJ8" s="252"/>
      <c r="AK8" s="252"/>
      <c r="AL8" s="238" t="s">
        <v>366</v>
      </c>
      <c r="AM8" s="238" t="s">
        <v>366</v>
      </c>
      <c r="AN8" s="252"/>
      <c r="AO8" s="252"/>
      <c r="AP8" s="115">
        <f t="shared" si="7"/>
        <v>40</v>
      </c>
      <c r="AQ8" s="390" t="s">
        <v>366</v>
      </c>
      <c r="AR8" s="238" t="s">
        <v>366</v>
      </c>
      <c r="AS8" s="116">
        <f t="shared" si="8"/>
        <v>16</v>
      </c>
      <c r="AT8" s="566"/>
      <c r="AU8" s="252"/>
      <c r="AV8" s="573"/>
      <c r="AW8" s="118">
        <f>IF(AT8="ANO",15,0)+IF(AU8="ANO",15,0)+IF(AV8="ANO",15,0)</f>
        <v>0</v>
      </c>
      <c r="AX8" s="467">
        <f t="shared" si="9"/>
        <v>161.65289256198346</v>
      </c>
      <c r="AY8" s="537" t="s">
        <v>13</v>
      </c>
      <c r="AZ8" s="637" t="s">
        <v>12</v>
      </c>
      <c r="BA8" s="191">
        <f t="shared" si="10"/>
        <v>2.3123207976236655</v>
      </c>
      <c r="BB8" s="192">
        <f t="shared" si="11"/>
        <v>51.48181291782913</v>
      </c>
      <c r="BC8" s="532" t="str">
        <f t="shared" si="12"/>
        <v>AGC Flat Glass Czech a.s., závod Barevka (Dubí)</v>
      </c>
      <c r="BD8" s="612"/>
    </row>
    <row r="9" spans="1:56" ht="15" customHeight="1">
      <c r="A9" s="631" t="s">
        <v>203</v>
      </c>
      <c r="B9" s="745" t="s">
        <v>632</v>
      </c>
      <c r="C9" s="559">
        <f>'[1]OS-2019'!M10</f>
        <v>2</v>
      </c>
      <c r="D9" s="103">
        <f t="shared" si="0"/>
        <v>2</v>
      </c>
      <c r="E9" s="404">
        <v>-1.1235955056179776</v>
      </c>
      <c r="F9" s="170">
        <f t="shared" si="1"/>
        <v>0</v>
      </c>
      <c r="G9" s="97">
        <f t="shared" si="2"/>
        <v>2</v>
      </c>
      <c r="H9" s="566" t="s">
        <v>366</v>
      </c>
      <c r="I9" s="100">
        <f t="shared" si="3"/>
        <v>15</v>
      </c>
      <c r="J9" s="566" t="s">
        <v>366</v>
      </c>
      <c r="K9" s="238"/>
      <c r="L9" s="2"/>
      <c r="M9" s="2"/>
      <c r="N9" s="2"/>
      <c r="O9" s="2"/>
      <c r="P9" s="108">
        <f t="shared" si="4"/>
        <v>15</v>
      </c>
      <c r="Q9" s="390"/>
      <c r="R9" s="238" t="s">
        <v>366</v>
      </c>
      <c r="S9" s="110">
        <f t="shared" si="5"/>
        <v>15</v>
      </c>
      <c r="T9" s="390" t="s">
        <v>366</v>
      </c>
      <c r="U9" s="238" t="s">
        <v>366</v>
      </c>
      <c r="V9" s="238" t="s">
        <v>366</v>
      </c>
      <c r="W9" s="238" t="s">
        <v>366</v>
      </c>
      <c r="X9" s="238" t="s">
        <v>366</v>
      </c>
      <c r="Y9" s="238" t="s">
        <v>366</v>
      </c>
      <c r="Z9" s="238" t="s">
        <v>366</v>
      </c>
      <c r="AA9" s="238" t="s">
        <v>366</v>
      </c>
      <c r="AB9" s="238" t="s">
        <v>366</v>
      </c>
      <c r="AC9" s="238" t="s">
        <v>366</v>
      </c>
      <c r="AD9" s="238" t="s">
        <v>366</v>
      </c>
      <c r="AE9" s="238" t="s">
        <v>366</v>
      </c>
      <c r="AF9" s="93">
        <f t="shared" si="6"/>
        <v>60</v>
      </c>
      <c r="AG9" s="390" t="s">
        <v>366</v>
      </c>
      <c r="AH9" s="238" t="s">
        <v>366</v>
      </c>
      <c r="AI9" s="407"/>
      <c r="AJ9" s="252"/>
      <c r="AK9" s="252"/>
      <c r="AL9" s="238" t="s">
        <v>366</v>
      </c>
      <c r="AM9" s="238" t="s">
        <v>366</v>
      </c>
      <c r="AN9" s="252"/>
      <c r="AO9" s="252"/>
      <c r="AP9" s="115">
        <f t="shared" si="7"/>
        <v>32</v>
      </c>
      <c r="AQ9" s="390"/>
      <c r="AR9" s="238"/>
      <c r="AS9" s="116">
        <f t="shared" si="8"/>
        <v>0</v>
      </c>
      <c r="AT9" s="566"/>
      <c r="AU9" s="252"/>
      <c r="AV9" s="573"/>
      <c r="AW9" s="118">
        <f>IF(AT9="ANO",15,0)+IF(AU9="ANO",15,0)+IF(AV9="ANO",8,0)</f>
        <v>0</v>
      </c>
      <c r="AX9" s="467">
        <f t="shared" si="9"/>
        <v>139</v>
      </c>
      <c r="AY9" s="537" t="s">
        <v>22</v>
      </c>
      <c r="AZ9" s="637" t="s">
        <v>11</v>
      </c>
      <c r="BA9" s="191">
        <f t="shared" si="10"/>
        <v>1.9882885222511466</v>
      </c>
      <c r="BB9" s="192">
        <f t="shared" si="11"/>
        <v>44.26751592356688</v>
      </c>
      <c r="BC9" s="649" t="str">
        <f t="shared" si="12"/>
        <v>AGC Flat Glass Czech a.s., závod Kryry</v>
      </c>
      <c r="BD9" s="612" t="s">
        <v>569</v>
      </c>
    </row>
    <row r="10" spans="1:56" ht="15" customHeight="1">
      <c r="A10" s="201" t="s">
        <v>200</v>
      </c>
      <c r="B10" s="280" t="s">
        <v>208</v>
      </c>
      <c r="C10" s="559">
        <f>'[1]OS-2019'!M11</f>
        <v>4</v>
      </c>
      <c r="D10" s="103">
        <f t="shared" si="0"/>
        <v>4</v>
      </c>
      <c r="E10" s="404">
        <v>3.2520325203252036</v>
      </c>
      <c r="F10" s="170">
        <f t="shared" si="1"/>
        <v>3.2520325203252036</v>
      </c>
      <c r="G10" s="97">
        <f t="shared" si="2"/>
        <v>7.252032520325203</v>
      </c>
      <c r="H10" s="566" t="s">
        <v>366</v>
      </c>
      <c r="I10" s="100">
        <f t="shared" si="3"/>
        <v>15</v>
      </c>
      <c r="J10" s="566" t="s">
        <v>366</v>
      </c>
      <c r="K10" s="238"/>
      <c r="L10" s="2"/>
      <c r="M10" s="2"/>
      <c r="N10" s="2"/>
      <c r="O10" s="2"/>
      <c r="P10" s="108">
        <f t="shared" si="4"/>
        <v>15</v>
      </c>
      <c r="Q10" s="390"/>
      <c r="R10" s="238" t="s">
        <v>366</v>
      </c>
      <c r="S10" s="110">
        <f t="shared" si="5"/>
        <v>15</v>
      </c>
      <c r="T10" s="390" t="s">
        <v>366</v>
      </c>
      <c r="U10" s="238" t="s">
        <v>366</v>
      </c>
      <c r="V10" s="238" t="s">
        <v>366</v>
      </c>
      <c r="W10" s="238" t="s">
        <v>366</v>
      </c>
      <c r="X10" s="238" t="s">
        <v>366</v>
      </c>
      <c r="Y10" s="238" t="s">
        <v>366</v>
      </c>
      <c r="Z10" s="238" t="s">
        <v>366</v>
      </c>
      <c r="AA10" s="238" t="s">
        <v>366</v>
      </c>
      <c r="AB10" s="238" t="s">
        <v>366</v>
      </c>
      <c r="AC10" s="238" t="s">
        <v>366</v>
      </c>
      <c r="AD10" s="238" t="s">
        <v>366</v>
      </c>
      <c r="AE10" s="238" t="s">
        <v>366</v>
      </c>
      <c r="AF10" s="93">
        <f t="shared" si="6"/>
        <v>60</v>
      </c>
      <c r="AG10" s="390" t="s">
        <v>366</v>
      </c>
      <c r="AH10" s="238" t="s">
        <v>366</v>
      </c>
      <c r="AI10" s="407"/>
      <c r="AJ10" s="252" t="s">
        <v>366</v>
      </c>
      <c r="AK10" s="252" t="s">
        <v>366</v>
      </c>
      <c r="AL10" s="238" t="s">
        <v>366</v>
      </c>
      <c r="AM10" s="238" t="s">
        <v>366</v>
      </c>
      <c r="AN10" s="252"/>
      <c r="AO10" s="252"/>
      <c r="AP10" s="115">
        <f t="shared" si="7"/>
        <v>48</v>
      </c>
      <c r="AQ10" s="390" t="s">
        <v>366</v>
      </c>
      <c r="AR10" s="238" t="s">
        <v>366</v>
      </c>
      <c r="AS10" s="116">
        <f t="shared" si="8"/>
        <v>16</v>
      </c>
      <c r="AT10" s="566"/>
      <c r="AU10" s="252"/>
      <c r="AV10" s="573"/>
      <c r="AW10" s="118">
        <f>IF(AT10="ANO",15,0)+IF(AU10="ANO",15,0)+IF(AV10="ANO",15,0)</f>
        <v>0</v>
      </c>
      <c r="AX10" s="467">
        <f t="shared" si="9"/>
        <v>176.2520325203252</v>
      </c>
      <c r="AY10" s="537" t="s">
        <v>7</v>
      </c>
      <c r="AZ10" s="637" t="s">
        <v>16</v>
      </c>
      <c r="BA10" s="191">
        <f t="shared" si="10"/>
        <v>2.521150311392794</v>
      </c>
      <c r="BB10" s="192">
        <f t="shared" si="11"/>
        <v>56.13122054787427</v>
      </c>
      <c r="BC10" s="411" t="str">
        <f t="shared" si="12"/>
        <v>AGC Flat Glass Czech a.s., závod Oloví</v>
      </c>
      <c r="BD10" s="612" t="s">
        <v>562</v>
      </c>
    </row>
    <row r="11" spans="1:56" ht="15" customHeight="1">
      <c r="A11" s="326" t="s">
        <v>197</v>
      </c>
      <c r="B11" s="710" t="s">
        <v>623</v>
      </c>
      <c r="C11" s="560">
        <f>'[1]OS-2019'!M12</f>
        <v>0</v>
      </c>
      <c r="D11" s="103">
        <f t="shared" si="0"/>
        <v>0</v>
      </c>
      <c r="E11" s="563"/>
      <c r="F11" s="170">
        <f t="shared" si="1"/>
        <v>0</v>
      </c>
      <c r="G11" s="97">
        <f t="shared" si="2"/>
        <v>0</v>
      </c>
      <c r="H11" s="566" t="s">
        <v>366</v>
      </c>
      <c r="I11" s="100">
        <f t="shared" si="3"/>
        <v>15</v>
      </c>
      <c r="J11" s="566" t="s">
        <v>366</v>
      </c>
      <c r="K11" s="238"/>
      <c r="L11" s="2"/>
      <c r="M11" s="2"/>
      <c r="N11" s="11"/>
      <c r="O11" s="2"/>
      <c r="P11" s="108">
        <f t="shared" si="4"/>
        <v>15</v>
      </c>
      <c r="Q11" s="546"/>
      <c r="R11" s="535"/>
      <c r="S11" s="110">
        <f t="shared" si="5"/>
        <v>0</v>
      </c>
      <c r="T11" s="308"/>
      <c r="U11" s="238"/>
      <c r="V11" s="238"/>
      <c r="W11" s="238"/>
      <c r="X11" s="238"/>
      <c r="Y11" s="238"/>
      <c r="Z11" s="238" t="s">
        <v>366</v>
      </c>
      <c r="AA11" s="238" t="s">
        <v>366</v>
      </c>
      <c r="AB11" s="238" t="s">
        <v>366</v>
      </c>
      <c r="AC11" s="238" t="s">
        <v>366</v>
      </c>
      <c r="AD11" s="238" t="s">
        <v>366</v>
      </c>
      <c r="AE11" s="238" t="s">
        <v>366</v>
      </c>
      <c r="AF11" s="93">
        <f t="shared" si="6"/>
        <v>30</v>
      </c>
      <c r="AG11" s="390"/>
      <c r="AH11" s="238"/>
      <c r="AI11" s="407"/>
      <c r="AJ11" s="252"/>
      <c r="AK11" s="252"/>
      <c r="AL11" s="238"/>
      <c r="AM11" s="238"/>
      <c r="AN11" s="252"/>
      <c r="AO11" s="252"/>
      <c r="AP11" s="115">
        <f t="shared" si="7"/>
        <v>0</v>
      </c>
      <c r="AQ11" s="390" t="s">
        <v>366</v>
      </c>
      <c r="AR11" s="238"/>
      <c r="AS11" s="116">
        <f t="shared" si="8"/>
        <v>8</v>
      </c>
      <c r="AT11" s="566"/>
      <c r="AU11" s="252"/>
      <c r="AV11" s="573"/>
      <c r="AW11" s="118">
        <f>IF(AT11="ANO",15,0)+IF(AU11="ANO",15,0)+IF(AV11="ANO",8,0)</f>
        <v>0</v>
      </c>
      <c r="AX11" s="467">
        <f t="shared" si="9"/>
        <v>68</v>
      </c>
      <c r="AY11" s="537" t="s">
        <v>41</v>
      </c>
      <c r="AZ11" s="637" t="s">
        <v>41</v>
      </c>
      <c r="BA11" s="191">
        <f t="shared" si="10"/>
        <v>0.9726879101660285</v>
      </c>
      <c r="BB11" s="192">
        <f t="shared" si="11"/>
        <v>21.656050955414013</v>
      </c>
      <c r="BC11" s="711" t="str">
        <f t="shared" si="12"/>
        <v>Bohemia Antonínův Důl (Jihlava)</v>
      </c>
      <c r="BD11" s="612"/>
    </row>
    <row r="12" spans="1:56" ht="15" customHeight="1">
      <c r="A12" s="326" t="s">
        <v>201</v>
      </c>
      <c r="B12" s="710" t="s">
        <v>300</v>
      </c>
      <c r="C12" s="560">
        <f>'[1]OS-2019'!M13</f>
        <v>0</v>
      </c>
      <c r="D12" s="103">
        <f t="shared" si="0"/>
        <v>0</v>
      </c>
      <c r="E12" s="563"/>
      <c r="F12" s="170">
        <f t="shared" si="1"/>
        <v>0</v>
      </c>
      <c r="G12" s="97">
        <f t="shared" si="2"/>
        <v>0</v>
      </c>
      <c r="H12" s="566" t="s">
        <v>366</v>
      </c>
      <c r="I12" s="100">
        <f t="shared" si="3"/>
        <v>15</v>
      </c>
      <c r="J12" s="566" t="s">
        <v>366</v>
      </c>
      <c r="K12" s="238"/>
      <c r="L12" s="2"/>
      <c r="M12" s="2"/>
      <c r="N12" s="11"/>
      <c r="O12" s="2"/>
      <c r="P12" s="108">
        <f t="shared" si="4"/>
        <v>15</v>
      </c>
      <c r="Q12" s="546"/>
      <c r="R12" s="535"/>
      <c r="S12" s="110">
        <f t="shared" si="5"/>
        <v>0</v>
      </c>
      <c r="T12" s="308" t="s">
        <v>366</v>
      </c>
      <c r="U12" s="238" t="s">
        <v>366</v>
      </c>
      <c r="V12" s="238" t="s">
        <v>366</v>
      </c>
      <c r="W12" s="238" t="s">
        <v>366</v>
      </c>
      <c r="X12" s="238" t="s">
        <v>366</v>
      </c>
      <c r="Y12" s="238" t="s">
        <v>366</v>
      </c>
      <c r="Z12" s="238" t="s">
        <v>366</v>
      </c>
      <c r="AA12" s="238" t="s">
        <v>366</v>
      </c>
      <c r="AB12" s="238" t="s">
        <v>366</v>
      </c>
      <c r="AC12" s="238" t="s">
        <v>366</v>
      </c>
      <c r="AD12" s="238" t="s">
        <v>366</v>
      </c>
      <c r="AE12" s="238" t="s">
        <v>366</v>
      </c>
      <c r="AF12" s="93">
        <f t="shared" si="6"/>
        <v>60</v>
      </c>
      <c r="AG12" s="390"/>
      <c r="AH12" s="238"/>
      <c r="AI12" s="407"/>
      <c r="AJ12" s="252"/>
      <c r="AK12" s="252"/>
      <c r="AL12" s="238"/>
      <c r="AM12" s="238"/>
      <c r="AN12" s="252"/>
      <c r="AO12" s="252"/>
      <c r="AP12" s="115">
        <f t="shared" si="7"/>
        <v>0</v>
      </c>
      <c r="AQ12" s="390" t="s">
        <v>366</v>
      </c>
      <c r="AR12" s="238"/>
      <c r="AS12" s="116">
        <f t="shared" si="8"/>
        <v>8</v>
      </c>
      <c r="AT12" s="390"/>
      <c r="AU12" s="252"/>
      <c r="AV12" s="573"/>
      <c r="AW12" s="118">
        <f>IF(AT12="ANO",15,0)+IF(AU12="ANO",15,0)+IF(AV12="ANO",8,0)</f>
        <v>0</v>
      </c>
      <c r="AX12" s="467">
        <f t="shared" si="9"/>
        <v>98</v>
      </c>
      <c r="AY12" s="537" t="s">
        <v>36</v>
      </c>
      <c r="AZ12" s="637" t="s">
        <v>31</v>
      </c>
      <c r="BA12" s="191">
        <f t="shared" si="10"/>
        <v>1.4018149293569235</v>
      </c>
      <c r="BB12" s="192">
        <f t="shared" si="11"/>
        <v>31.210191082802545</v>
      </c>
      <c r="BC12" s="711" t="str">
        <f t="shared" si="12"/>
        <v>Bohemia Brodce</v>
      </c>
      <c r="BD12" s="612"/>
    </row>
    <row r="13" spans="1:56" ht="15" customHeight="1">
      <c r="A13" s="326" t="s">
        <v>202</v>
      </c>
      <c r="B13" s="710" t="s">
        <v>624</v>
      </c>
      <c r="C13" s="560">
        <f>'[1]OS-2019'!M14</f>
        <v>0</v>
      </c>
      <c r="D13" s="103">
        <f t="shared" si="0"/>
        <v>0</v>
      </c>
      <c r="E13" s="563"/>
      <c r="F13" s="170">
        <f t="shared" si="1"/>
        <v>0</v>
      </c>
      <c r="G13" s="97">
        <f t="shared" si="2"/>
        <v>0</v>
      </c>
      <c r="H13" s="566" t="s">
        <v>366</v>
      </c>
      <c r="I13" s="100">
        <f t="shared" si="3"/>
        <v>15</v>
      </c>
      <c r="J13" s="566" t="s">
        <v>366</v>
      </c>
      <c r="K13" s="238"/>
      <c r="L13" s="2"/>
      <c r="M13" s="2"/>
      <c r="N13" s="11"/>
      <c r="O13" s="2"/>
      <c r="P13" s="108">
        <f t="shared" si="4"/>
        <v>15</v>
      </c>
      <c r="Q13" s="546"/>
      <c r="R13" s="535"/>
      <c r="S13" s="110">
        <f t="shared" si="5"/>
        <v>0</v>
      </c>
      <c r="T13" s="308" t="s">
        <v>366</v>
      </c>
      <c r="U13" s="238" t="s">
        <v>366</v>
      </c>
      <c r="V13" s="238" t="s">
        <v>366</v>
      </c>
      <c r="W13" s="238" t="s">
        <v>366</v>
      </c>
      <c r="X13" s="238" t="s">
        <v>366</v>
      </c>
      <c r="Y13" s="238" t="s">
        <v>366</v>
      </c>
      <c r="Z13" s="238"/>
      <c r="AA13" s="238"/>
      <c r="AB13" s="238"/>
      <c r="AC13" s="238" t="s">
        <v>366</v>
      </c>
      <c r="AD13" s="238" t="s">
        <v>366</v>
      </c>
      <c r="AE13" s="238" t="s">
        <v>366</v>
      </c>
      <c r="AF13" s="93">
        <f t="shared" si="6"/>
        <v>45</v>
      </c>
      <c r="AG13" s="390"/>
      <c r="AH13" s="238"/>
      <c r="AI13" s="407"/>
      <c r="AJ13" s="252"/>
      <c r="AK13" s="252"/>
      <c r="AL13" s="238"/>
      <c r="AM13" s="238"/>
      <c r="AN13" s="252"/>
      <c r="AO13" s="252"/>
      <c r="AP13" s="115">
        <f t="shared" si="7"/>
        <v>0</v>
      </c>
      <c r="AQ13" s="390" t="s">
        <v>366</v>
      </c>
      <c r="AR13" s="238"/>
      <c r="AS13" s="116">
        <f t="shared" si="8"/>
        <v>8</v>
      </c>
      <c r="AT13" s="566"/>
      <c r="AU13" s="238"/>
      <c r="AV13" s="573"/>
      <c r="AW13" s="118">
        <f>IF(AT13="ANO",15,0)+IF(AU13="ANO",15,0)+IF(AV13="ANO",8,0)</f>
        <v>0</v>
      </c>
      <c r="AX13" s="467">
        <f t="shared" si="9"/>
        <v>83</v>
      </c>
      <c r="AY13" s="537" t="s">
        <v>38</v>
      </c>
      <c r="AZ13" s="637" t="s">
        <v>36</v>
      </c>
      <c r="BA13" s="191">
        <f t="shared" si="10"/>
        <v>1.187251419761476</v>
      </c>
      <c r="BB13" s="192">
        <f t="shared" si="11"/>
        <v>26.43312101910828</v>
      </c>
      <c r="BC13" s="711" t="str">
        <f t="shared" si="12"/>
        <v>Bohemia Dobronín (Polná)</v>
      </c>
      <c r="BD13" s="612"/>
    </row>
    <row r="14" spans="1:56" ht="15" customHeight="1">
      <c r="A14" s="201" t="s">
        <v>196</v>
      </c>
      <c r="B14" s="210" t="s">
        <v>64</v>
      </c>
      <c r="C14" s="559">
        <f>'[1]OS-2019'!M15</f>
        <v>-9</v>
      </c>
      <c r="D14" s="103">
        <f t="shared" si="0"/>
        <v>-9</v>
      </c>
      <c r="E14" s="562">
        <v>-3.7593984962406015</v>
      </c>
      <c r="F14" s="170">
        <f t="shared" si="1"/>
        <v>0</v>
      </c>
      <c r="G14" s="97">
        <f t="shared" si="2"/>
        <v>-9</v>
      </c>
      <c r="H14" s="566" t="s">
        <v>366</v>
      </c>
      <c r="I14" s="100">
        <f t="shared" si="3"/>
        <v>15</v>
      </c>
      <c r="J14" s="390" t="s">
        <v>366</v>
      </c>
      <c r="K14" s="238"/>
      <c r="L14" s="2"/>
      <c r="M14" s="2"/>
      <c r="N14" s="11"/>
      <c r="O14" s="2"/>
      <c r="P14" s="108">
        <f t="shared" si="4"/>
        <v>15</v>
      </c>
      <c r="Q14" s="390"/>
      <c r="R14" s="238" t="s">
        <v>366</v>
      </c>
      <c r="S14" s="110">
        <f t="shared" si="5"/>
        <v>15</v>
      </c>
      <c r="T14" s="390" t="s">
        <v>366</v>
      </c>
      <c r="U14" s="238" t="s">
        <v>366</v>
      </c>
      <c r="V14" s="238" t="s">
        <v>366</v>
      </c>
      <c r="W14" s="238" t="s">
        <v>366</v>
      </c>
      <c r="X14" s="238" t="s">
        <v>366</v>
      </c>
      <c r="Y14" s="238" t="s">
        <v>366</v>
      </c>
      <c r="Z14" s="238" t="s">
        <v>366</v>
      </c>
      <c r="AA14" s="238" t="s">
        <v>366</v>
      </c>
      <c r="AB14" s="238" t="s">
        <v>366</v>
      </c>
      <c r="AC14" s="238" t="s">
        <v>366</v>
      </c>
      <c r="AD14" s="238" t="s">
        <v>366</v>
      </c>
      <c r="AE14" s="238" t="s">
        <v>366</v>
      </c>
      <c r="AF14" s="93">
        <f t="shared" si="6"/>
        <v>60</v>
      </c>
      <c r="AG14" s="390"/>
      <c r="AH14" s="238" t="s">
        <v>366</v>
      </c>
      <c r="AI14" s="407"/>
      <c r="AJ14" s="252"/>
      <c r="AK14" s="252"/>
      <c r="AL14" s="238"/>
      <c r="AM14" s="238" t="s">
        <v>366</v>
      </c>
      <c r="AN14" s="252"/>
      <c r="AO14" s="252"/>
      <c r="AP14" s="115">
        <f t="shared" si="7"/>
        <v>16</v>
      </c>
      <c r="AQ14" s="390"/>
      <c r="AR14" s="238" t="s">
        <v>366</v>
      </c>
      <c r="AS14" s="116">
        <f t="shared" si="8"/>
        <v>8</v>
      </c>
      <c r="AT14" s="566"/>
      <c r="AU14" s="238"/>
      <c r="AV14" s="573"/>
      <c r="AW14" s="118">
        <f>IF(AT14="ANO",15,0)+IF(AU14="ANO",15,0)+IF(AV14="ANO",15,0)</f>
        <v>0</v>
      </c>
      <c r="AX14" s="467">
        <f t="shared" si="9"/>
        <v>120</v>
      </c>
      <c r="AY14" s="537" t="s">
        <v>31</v>
      </c>
      <c r="AZ14" s="637" t="s">
        <v>32</v>
      </c>
      <c r="BA14" s="191">
        <f t="shared" si="10"/>
        <v>1.7165080767635799</v>
      </c>
      <c r="BB14" s="192">
        <f t="shared" si="11"/>
        <v>38.21656050955414</v>
      </c>
      <c r="BC14" s="410" t="str">
        <f t="shared" si="12"/>
        <v>Crystal Bohemia Poděbrady</v>
      </c>
      <c r="BD14" s="612"/>
    </row>
    <row r="15" spans="1:56" ht="15" customHeight="1">
      <c r="A15" s="201" t="s">
        <v>7</v>
      </c>
      <c r="B15" s="212" t="s">
        <v>409</v>
      </c>
      <c r="C15" s="559">
        <f>'[1]OS-2019'!M16</f>
        <v>6</v>
      </c>
      <c r="D15" s="103">
        <f t="shared" si="0"/>
        <v>6</v>
      </c>
      <c r="E15" s="562">
        <v>-3.308270676691729</v>
      </c>
      <c r="F15" s="170">
        <f t="shared" si="1"/>
        <v>0</v>
      </c>
      <c r="G15" s="97">
        <f t="shared" si="2"/>
        <v>6</v>
      </c>
      <c r="H15" s="566"/>
      <c r="I15" s="100">
        <f t="shared" si="3"/>
        <v>0</v>
      </c>
      <c r="J15" s="390" t="s">
        <v>366</v>
      </c>
      <c r="K15" s="238"/>
      <c r="L15" s="2"/>
      <c r="M15" s="2"/>
      <c r="N15" s="11"/>
      <c r="O15" s="2"/>
      <c r="P15" s="108">
        <f t="shared" si="4"/>
        <v>15</v>
      </c>
      <c r="Q15" s="390"/>
      <c r="R15" s="238" t="s">
        <v>366</v>
      </c>
      <c r="S15" s="110">
        <f t="shared" si="5"/>
        <v>15</v>
      </c>
      <c r="T15" s="390" t="s">
        <v>366</v>
      </c>
      <c r="U15" s="238" t="s">
        <v>366</v>
      </c>
      <c r="V15" s="238" t="s">
        <v>366</v>
      </c>
      <c r="W15" s="238" t="s">
        <v>366</v>
      </c>
      <c r="X15" s="238" t="s">
        <v>366</v>
      </c>
      <c r="Y15" s="238"/>
      <c r="Z15" s="238" t="s">
        <v>366</v>
      </c>
      <c r="AA15" s="238" t="s">
        <v>366</v>
      </c>
      <c r="AB15" s="238" t="s">
        <v>366</v>
      </c>
      <c r="AC15" s="238" t="s">
        <v>366</v>
      </c>
      <c r="AD15" s="238" t="s">
        <v>366</v>
      </c>
      <c r="AE15" s="238"/>
      <c r="AF15" s="93">
        <f t="shared" si="6"/>
        <v>50</v>
      </c>
      <c r="AG15" s="569"/>
      <c r="AH15" s="238" t="s">
        <v>366</v>
      </c>
      <c r="AI15" s="672"/>
      <c r="AJ15" s="252" t="s">
        <v>366</v>
      </c>
      <c r="AK15" s="252"/>
      <c r="AL15" s="238"/>
      <c r="AM15" s="238" t="s">
        <v>366</v>
      </c>
      <c r="AN15" s="252"/>
      <c r="AO15" s="238"/>
      <c r="AP15" s="115">
        <f t="shared" si="7"/>
        <v>24</v>
      </c>
      <c r="AQ15" s="390" t="s">
        <v>366</v>
      </c>
      <c r="AR15" s="238" t="s">
        <v>366</v>
      </c>
      <c r="AS15" s="116">
        <f t="shared" si="8"/>
        <v>16</v>
      </c>
      <c r="AT15" s="566"/>
      <c r="AU15" s="252" t="s">
        <v>366</v>
      </c>
      <c r="AV15" s="573"/>
      <c r="AW15" s="118">
        <f>IF(AT15="ANO",15,0)+IF(AU15="ANO",15,0)+IF(AV15="ANO",15,0)</f>
        <v>15</v>
      </c>
      <c r="AX15" s="468">
        <f t="shared" si="9"/>
        <v>141</v>
      </c>
      <c r="AY15" s="537" t="s">
        <v>20</v>
      </c>
      <c r="AZ15" s="637" t="s">
        <v>24</v>
      </c>
      <c r="BA15" s="191">
        <f t="shared" si="10"/>
        <v>2.016896990197206</v>
      </c>
      <c r="BB15" s="192">
        <f t="shared" si="11"/>
        <v>44.904458598726116</v>
      </c>
      <c r="BC15" s="410" t="str">
        <f t="shared" si="12"/>
        <v>Crystalex CZ, s.r.o. (Nový Bor)</v>
      </c>
      <c r="BD15" s="612"/>
    </row>
    <row r="16" spans="1:56" ht="15" customHeight="1">
      <c r="A16" s="201" t="s">
        <v>8</v>
      </c>
      <c r="B16" s="212" t="s">
        <v>211</v>
      </c>
      <c r="C16" s="559">
        <f>'[1]OS-2019'!M17</f>
        <v>35</v>
      </c>
      <c r="D16" s="103">
        <f t="shared" si="0"/>
        <v>35</v>
      </c>
      <c r="E16" s="562">
        <v>-9.482758620689655</v>
      </c>
      <c r="F16" s="170">
        <f t="shared" si="1"/>
        <v>0</v>
      </c>
      <c r="G16" s="97">
        <f t="shared" si="2"/>
        <v>35</v>
      </c>
      <c r="H16" s="566" t="s">
        <v>366</v>
      </c>
      <c r="I16" s="100">
        <f t="shared" si="3"/>
        <v>15</v>
      </c>
      <c r="J16" s="390" t="s">
        <v>366</v>
      </c>
      <c r="K16" s="238"/>
      <c r="L16" s="2"/>
      <c r="M16" s="2"/>
      <c r="N16" s="11"/>
      <c r="O16" s="2"/>
      <c r="P16" s="108">
        <f t="shared" si="4"/>
        <v>15</v>
      </c>
      <c r="Q16" s="390"/>
      <c r="R16" s="238" t="s">
        <v>366</v>
      </c>
      <c r="S16" s="110">
        <f t="shared" si="5"/>
        <v>15</v>
      </c>
      <c r="T16" s="390" t="s">
        <v>366</v>
      </c>
      <c r="U16" s="238" t="s">
        <v>366</v>
      </c>
      <c r="V16" s="238" t="s">
        <v>366</v>
      </c>
      <c r="W16" s="238" t="s">
        <v>366</v>
      </c>
      <c r="X16" s="238" t="s">
        <v>366</v>
      </c>
      <c r="Y16" s="238" t="s">
        <v>366</v>
      </c>
      <c r="Z16" s="238" t="s">
        <v>366</v>
      </c>
      <c r="AA16" s="238" t="s">
        <v>366</v>
      </c>
      <c r="AB16" s="238" t="s">
        <v>366</v>
      </c>
      <c r="AC16" s="238" t="s">
        <v>366</v>
      </c>
      <c r="AD16" s="238" t="s">
        <v>366</v>
      </c>
      <c r="AE16" s="238" t="s">
        <v>366</v>
      </c>
      <c r="AF16" s="93">
        <f t="shared" si="6"/>
        <v>60</v>
      </c>
      <c r="AG16" s="566"/>
      <c r="AH16" s="238" t="s">
        <v>366</v>
      </c>
      <c r="AI16" s="572"/>
      <c r="AJ16" s="252" t="s">
        <v>366</v>
      </c>
      <c r="AK16" s="252" t="s">
        <v>366</v>
      </c>
      <c r="AL16" s="238"/>
      <c r="AM16" s="238" t="s">
        <v>366</v>
      </c>
      <c r="AN16" s="252"/>
      <c r="AO16" s="238"/>
      <c r="AP16" s="115">
        <f t="shared" si="7"/>
        <v>32</v>
      </c>
      <c r="AQ16" s="390" t="s">
        <v>366</v>
      </c>
      <c r="AR16" s="238" t="s">
        <v>366</v>
      </c>
      <c r="AS16" s="116">
        <f t="shared" si="8"/>
        <v>16</v>
      </c>
      <c r="AT16" s="566" t="s">
        <v>366</v>
      </c>
      <c r="AU16" s="252"/>
      <c r="AV16" s="573"/>
      <c r="AW16" s="118">
        <f>IF(AT16="ANO",15,0)+IF(AU16="ANO",15,0)+IF(AV16="ANO",15,0)</f>
        <v>15</v>
      </c>
      <c r="AX16" s="468">
        <f t="shared" si="9"/>
        <v>203</v>
      </c>
      <c r="AY16" s="482" t="s">
        <v>203</v>
      </c>
      <c r="AZ16" s="638" t="s">
        <v>204</v>
      </c>
      <c r="BA16" s="191">
        <f t="shared" si="10"/>
        <v>2.903759496525056</v>
      </c>
      <c r="BB16" s="192">
        <f t="shared" si="11"/>
        <v>64.64968152866241</v>
      </c>
      <c r="BC16" s="410" t="str">
        <f t="shared" si="12"/>
        <v>Crystalex závod Karolinka</v>
      </c>
      <c r="BD16" s="612"/>
    </row>
    <row r="17" spans="1:56" ht="15" customHeight="1">
      <c r="A17" s="201" t="s">
        <v>9</v>
      </c>
      <c r="B17" s="212" t="s">
        <v>601</v>
      </c>
      <c r="C17" s="559">
        <f>'[1]OS-2019'!M18</f>
        <v>31</v>
      </c>
      <c r="D17" s="103">
        <f t="shared" si="0"/>
        <v>31</v>
      </c>
      <c r="E17" s="562">
        <v>8.080808080808081</v>
      </c>
      <c r="F17" s="170">
        <f t="shared" si="1"/>
        <v>8.080808080808081</v>
      </c>
      <c r="G17" s="97">
        <f t="shared" si="2"/>
        <v>39.08080808080808</v>
      </c>
      <c r="H17" s="566" t="s">
        <v>366</v>
      </c>
      <c r="I17" s="100">
        <f t="shared" si="3"/>
        <v>15</v>
      </c>
      <c r="J17" s="390" t="s">
        <v>366</v>
      </c>
      <c r="K17" s="238"/>
      <c r="L17" s="2"/>
      <c r="M17" s="2"/>
      <c r="N17" s="11"/>
      <c r="O17" s="2"/>
      <c r="P17" s="108">
        <f t="shared" si="4"/>
        <v>15</v>
      </c>
      <c r="Q17" s="390"/>
      <c r="R17" s="238" t="s">
        <v>366</v>
      </c>
      <c r="S17" s="110">
        <f t="shared" si="5"/>
        <v>15</v>
      </c>
      <c r="T17" s="390" t="s">
        <v>366</v>
      </c>
      <c r="U17" s="238" t="s">
        <v>366</v>
      </c>
      <c r="V17" s="238" t="s">
        <v>366</v>
      </c>
      <c r="W17" s="238" t="s">
        <v>366</v>
      </c>
      <c r="X17" s="238" t="s">
        <v>366</v>
      </c>
      <c r="Y17" s="238" t="s">
        <v>366</v>
      </c>
      <c r="Z17" s="238" t="s">
        <v>366</v>
      </c>
      <c r="AA17" s="238" t="s">
        <v>366</v>
      </c>
      <c r="AB17" s="238" t="s">
        <v>366</v>
      </c>
      <c r="AC17" s="238" t="s">
        <v>366</v>
      </c>
      <c r="AD17" s="238" t="s">
        <v>366</v>
      </c>
      <c r="AE17" s="238" t="s">
        <v>366</v>
      </c>
      <c r="AF17" s="93">
        <f t="shared" si="6"/>
        <v>60</v>
      </c>
      <c r="AG17" s="566" t="s">
        <v>366</v>
      </c>
      <c r="AH17" s="252" t="s">
        <v>366</v>
      </c>
      <c r="AI17" s="572"/>
      <c r="AJ17" s="252"/>
      <c r="AK17" s="252"/>
      <c r="AL17" s="238" t="s">
        <v>366</v>
      </c>
      <c r="AM17" s="407" t="s">
        <v>366</v>
      </c>
      <c r="AN17" s="252"/>
      <c r="AO17" s="238"/>
      <c r="AP17" s="115">
        <f t="shared" si="7"/>
        <v>32</v>
      </c>
      <c r="AQ17" s="390" t="s">
        <v>366</v>
      </c>
      <c r="AR17" s="238"/>
      <c r="AS17" s="116">
        <f t="shared" si="8"/>
        <v>8</v>
      </c>
      <c r="AT17" s="566"/>
      <c r="AU17" s="252"/>
      <c r="AV17" s="573"/>
      <c r="AW17" s="118">
        <f>IF(AT17="ANO",15,0)+IF(AU17="ANO",15,0)+IF(AV17="ANO",15,0)</f>
        <v>0</v>
      </c>
      <c r="AX17" s="468">
        <f t="shared" si="9"/>
        <v>184.08080808080808</v>
      </c>
      <c r="AY17" s="537" t="s">
        <v>201</v>
      </c>
      <c r="AZ17" s="637" t="s">
        <v>201</v>
      </c>
      <c r="BA17" s="191">
        <f t="shared" si="10"/>
        <v>2.6331349487322795</v>
      </c>
      <c r="BB17" s="192">
        <f t="shared" si="11"/>
        <v>58.624461172231875</v>
      </c>
      <c r="BC17" s="410" t="str">
        <f t="shared" si="12"/>
        <v>Česká mincovna, a.s. (Jablonec n.N.)</v>
      </c>
      <c r="BD17" s="612"/>
    </row>
    <row r="18" spans="1:56" ht="15" customHeight="1">
      <c r="A18" s="201" t="s">
        <v>10</v>
      </c>
      <c r="B18" s="212" t="s">
        <v>629</v>
      </c>
      <c r="C18" s="559">
        <f>'[1]OS-2019'!M19</f>
        <v>14</v>
      </c>
      <c r="D18" s="103">
        <f t="shared" si="0"/>
        <v>14</v>
      </c>
      <c r="E18" s="562">
        <v>-0.7905138339920948</v>
      </c>
      <c r="F18" s="170">
        <f t="shared" si="1"/>
        <v>0</v>
      </c>
      <c r="G18" s="97">
        <f t="shared" si="2"/>
        <v>14</v>
      </c>
      <c r="H18" s="566" t="s">
        <v>366</v>
      </c>
      <c r="I18" s="100">
        <f t="shared" si="3"/>
        <v>15</v>
      </c>
      <c r="J18" s="390" t="s">
        <v>366</v>
      </c>
      <c r="K18" s="238"/>
      <c r="L18" s="2"/>
      <c r="M18" s="2"/>
      <c r="N18" s="11"/>
      <c r="O18" s="2"/>
      <c r="P18" s="108">
        <f t="shared" si="4"/>
        <v>15</v>
      </c>
      <c r="Q18" s="390"/>
      <c r="R18" s="238" t="s">
        <v>366</v>
      </c>
      <c r="S18" s="110">
        <f t="shared" si="5"/>
        <v>15</v>
      </c>
      <c r="T18" s="390" t="s">
        <v>366</v>
      </c>
      <c r="U18" s="238" t="s">
        <v>366</v>
      </c>
      <c r="V18" s="238" t="s">
        <v>366</v>
      </c>
      <c r="W18" s="238" t="s">
        <v>366</v>
      </c>
      <c r="X18" s="238" t="s">
        <v>366</v>
      </c>
      <c r="Y18" s="238" t="s">
        <v>366</v>
      </c>
      <c r="Z18" s="238" t="s">
        <v>366</v>
      </c>
      <c r="AA18" s="238" t="s">
        <v>366</v>
      </c>
      <c r="AB18" s="238" t="s">
        <v>366</v>
      </c>
      <c r="AC18" s="238" t="s">
        <v>366</v>
      </c>
      <c r="AD18" s="238" t="s">
        <v>366</v>
      </c>
      <c r="AE18" s="238" t="s">
        <v>366</v>
      </c>
      <c r="AF18" s="93">
        <f t="shared" si="6"/>
        <v>60</v>
      </c>
      <c r="AG18" s="566" t="s">
        <v>366</v>
      </c>
      <c r="AH18" s="238" t="s">
        <v>366</v>
      </c>
      <c r="AI18" s="572"/>
      <c r="AJ18" s="252" t="s">
        <v>366</v>
      </c>
      <c r="AK18" s="252" t="s">
        <v>366</v>
      </c>
      <c r="AL18" s="238" t="s">
        <v>366</v>
      </c>
      <c r="AM18" s="407"/>
      <c r="AN18" s="252"/>
      <c r="AO18" s="238"/>
      <c r="AP18" s="115">
        <f t="shared" si="7"/>
        <v>40</v>
      </c>
      <c r="AQ18" s="390" t="s">
        <v>366</v>
      </c>
      <c r="AR18" s="238" t="s">
        <v>366</v>
      </c>
      <c r="AS18" s="116">
        <f t="shared" si="8"/>
        <v>16</v>
      </c>
      <c r="AT18" s="566"/>
      <c r="AU18" s="252"/>
      <c r="AV18" s="573"/>
      <c r="AW18" s="118">
        <f>IF(AT18="ANO",15,0)+IF(AU18="ANO",15,0)+IF(AV18="ANO",8,0)</f>
        <v>0</v>
      </c>
      <c r="AX18" s="467">
        <f t="shared" si="9"/>
        <v>175</v>
      </c>
      <c r="AY18" s="537" t="s">
        <v>8</v>
      </c>
      <c r="AZ18" s="637" t="s">
        <v>197</v>
      </c>
      <c r="BA18" s="191">
        <f t="shared" si="10"/>
        <v>2.5032409452802202</v>
      </c>
      <c r="BB18" s="192">
        <f t="shared" si="11"/>
        <v>55.73248407643312</v>
      </c>
      <c r="BC18" s="410" t="str">
        <f t="shared" si="12"/>
        <v>Český porcelán, a.s. (Dubí)</v>
      </c>
      <c r="BD18" s="651"/>
    </row>
    <row r="19" spans="1:56" ht="15" customHeight="1">
      <c r="A19" s="201" t="s">
        <v>11</v>
      </c>
      <c r="B19" s="212" t="s">
        <v>613</v>
      </c>
      <c r="C19" s="559">
        <f>'[1]OS-2019'!M20</f>
        <v>-8</v>
      </c>
      <c r="D19" s="103">
        <f t="shared" si="0"/>
        <v>-8</v>
      </c>
      <c r="E19" s="404">
        <v>-2.1052631578947367</v>
      </c>
      <c r="F19" s="170">
        <f t="shared" si="1"/>
        <v>0</v>
      </c>
      <c r="G19" s="97">
        <f t="shared" si="2"/>
        <v>-8</v>
      </c>
      <c r="H19" s="566" t="s">
        <v>366</v>
      </c>
      <c r="I19" s="100">
        <f t="shared" si="3"/>
        <v>15</v>
      </c>
      <c r="J19" s="390" t="s">
        <v>366</v>
      </c>
      <c r="K19" s="238"/>
      <c r="L19" s="2"/>
      <c r="M19" s="2"/>
      <c r="N19" s="11"/>
      <c r="O19" s="2"/>
      <c r="P19" s="108">
        <f t="shared" si="4"/>
        <v>15</v>
      </c>
      <c r="Q19" s="390"/>
      <c r="R19" s="238" t="s">
        <v>366</v>
      </c>
      <c r="S19" s="110">
        <f t="shared" si="5"/>
        <v>15</v>
      </c>
      <c r="T19" s="390" t="s">
        <v>366</v>
      </c>
      <c r="U19" s="238" t="s">
        <v>366</v>
      </c>
      <c r="V19" s="238" t="s">
        <v>366</v>
      </c>
      <c r="W19" s="238" t="s">
        <v>366</v>
      </c>
      <c r="X19" s="238" t="s">
        <v>366</v>
      </c>
      <c r="Y19" s="238" t="s">
        <v>366</v>
      </c>
      <c r="Z19" s="238" t="s">
        <v>366</v>
      </c>
      <c r="AA19" s="238" t="s">
        <v>366</v>
      </c>
      <c r="AB19" s="238" t="s">
        <v>366</v>
      </c>
      <c r="AC19" s="238" t="s">
        <v>366</v>
      </c>
      <c r="AD19" s="238" t="s">
        <v>366</v>
      </c>
      <c r="AE19" s="238" t="s">
        <v>366</v>
      </c>
      <c r="AF19" s="93">
        <f t="shared" si="6"/>
        <v>60</v>
      </c>
      <c r="AG19" s="566" t="s">
        <v>366</v>
      </c>
      <c r="AH19" s="252" t="s">
        <v>366</v>
      </c>
      <c r="AI19" s="572"/>
      <c r="AJ19" s="252"/>
      <c r="AK19" s="252"/>
      <c r="AL19" s="238"/>
      <c r="AM19" s="407"/>
      <c r="AN19" s="252"/>
      <c r="AO19" s="252"/>
      <c r="AP19" s="115">
        <f t="shared" si="7"/>
        <v>16</v>
      </c>
      <c r="AQ19" s="390" t="s">
        <v>366</v>
      </c>
      <c r="AR19" s="238"/>
      <c r="AS19" s="116">
        <f t="shared" si="8"/>
        <v>8</v>
      </c>
      <c r="AT19" s="566"/>
      <c r="AU19" s="252"/>
      <c r="AV19" s="573"/>
      <c r="AW19" s="118">
        <f>IF(AT19="ANO",15,0)+IF(AU19="ANO",15,0)+IF(AV19="ANO",15,0)</f>
        <v>0</v>
      </c>
      <c r="AX19" s="467">
        <f t="shared" si="9"/>
        <v>121</v>
      </c>
      <c r="AY19" s="537" t="s">
        <v>30</v>
      </c>
      <c r="AZ19" s="637" t="s">
        <v>23</v>
      </c>
      <c r="BA19" s="191">
        <f t="shared" si="10"/>
        <v>1.7308123107366096</v>
      </c>
      <c r="BB19" s="192">
        <f t="shared" si="11"/>
        <v>38.53503184713376</v>
      </c>
      <c r="BC19" s="410" t="str">
        <f t="shared" si="12"/>
        <v>Desko a.s. (Desná v J.h.)</v>
      </c>
      <c r="BD19" s="612" t="s">
        <v>698</v>
      </c>
    </row>
    <row r="20" spans="1:56" ht="15" customHeight="1">
      <c r="A20" s="201" t="s">
        <v>12</v>
      </c>
      <c r="B20" s="212" t="s">
        <v>610</v>
      </c>
      <c r="C20" s="559">
        <f>'[1]OS-2019'!M21</f>
        <v>-7</v>
      </c>
      <c r="D20" s="103">
        <f t="shared" si="0"/>
        <v>-7</v>
      </c>
      <c r="E20" s="404">
        <v>-1.0526315789473684</v>
      </c>
      <c r="F20" s="170">
        <f t="shared" si="1"/>
        <v>0</v>
      </c>
      <c r="G20" s="97">
        <f t="shared" si="2"/>
        <v>-7</v>
      </c>
      <c r="H20" s="566" t="s">
        <v>366</v>
      </c>
      <c r="I20" s="100">
        <f t="shared" si="3"/>
        <v>15</v>
      </c>
      <c r="J20" s="390" t="s">
        <v>366</v>
      </c>
      <c r="K20" s="238"/>
      <c r="L20" s="2"/>
      <c r="M20" s="2"/>
      <c r="N20" s="11"/>
      <c r="O20" s="2"/>
      <c r="P20" s="108">
        <f t="shared" si="4"/>
        <v>15</v>
      </c>
      <c r="Q20" s="390"/>
      <c r="R20" s="238" t="s">
        <v>366</v>
      </c>
      <c r="S20" s="110">
        <f t="shared" si="5"/>
        <v>15</v>
      </c>
      <c r="T20" s="390" t="s">
        <v>366</v>
      </c>
      <c r="U20" s="238" t="s">
        <v>366</v>
      </c>
      <c r="V20" s="238" t="s">
        <v>366</v>
      </c>
      <c r="W20" s="238" t="s">
        <v>366</v>
      </c>
      <c r="X20" s="238" t="s">
        <v>366</v>
      </c>
      <c r="Y20" s="238" t="s">
        <v>366</v>
      </c>
      <c r="Z20" s="238" t="s">
        <v>366</v>
      </c>
      <c r="AA20" s="238" t="s">
        <v>366</v>
      </c>
      <c r="AB20" s="238" t="s">
        <v>366</v>
      </c>
      <c r="AC20" s="238" t="s">
        <v>366</v>
      </c>
      <c r="AD20" s="238" t="s">
        <v>366</v>
      </c>
      <c r="AE20" s="238" t="s">
        <v>366</v>
      </c>
      <c r="AF20" s="93">
        <f t="shared" si="6"/>
        <v>60</v>
      </c>
      <c r="AG20" s="566" t="s">
        <v>366</v>
      </c>
      <c r="AH20" s="252" t="s">
        <v>366</v>
      </c>
      <c r="AI20" s="572"/>
      <c r="AJ20" s="252" t="s">
        <v>366</v>
      </c>
      <c r="AK20" s="252"/>
      <c r="AL20" s="238" t="s">
        <v>366</v>
      </c>
      <c r="AM20" s="407"/>
      <c r="AN20" s="252"/>
      <c r="AO20" s="252"/>
      <c r="AP20" s="115">
        <f t="shared" si="7"/>
        <v>32</v>
      </c>
      <c r="AQ20" s="390" t="s">
        <v>366</v>
      </c>
      <c r="AR20" s="238" t="s">
        <v>366</v>
      </c>
      <c r="AS20" s="116">
        <f t="shared" si="8"/>
        <v>16</v>
      </c>
      <c r="AT20" s="566"/>
      <c r="AU20" s="252"/>
      <c r="AV20" s="573"/>
      <c r="AW20" s="118">
        <f>IF(AT20="ANO",15,0)+IF(AU20="ANO",15,0)+IF(AV20="ANO",8,0)</f>
        <v>0</v>
      </c>
      <c r="AX20" s="467">
        <f t="shared" si="9"/>
        <v>146</v>
      </c>
      <c r="AY20" s="537" t="s">
        <v>18</v>
      </c>
      <c r="AZ20" s="637" t="s">
        <v>18</v>
      </c>
      <c r="BA20" s="191">
        <f t="shared" si="10"/>
        <v>2.0884181600623557</v>
      </c>
      <c r="BB20" s="192">
        <f t="shared" si="11"/>
        <v>46.496815286624205</v>
      </c>
      <c r="BC20" s="410" t="str">
        <f t="shared" si="12"/>
        <v>Eutit s.r.o. (Stará Voda)</v>
      </c>
      <c r="BD20" s="612"/>
    </row>
    <row r="21" spans="1:56" ht="15" customHeight="1">
      <c r="A21" s="201" t="s">
        <v>13</v>
      </c>
      <c r="B21" s="212" t="s">
        <v>132</v>
      </c>
      <c r="C21" s="559">
        <f>'[1]OS-2019'!M22</f>
        <v>-17</v>
      </c>
      <c r="D21" s="103">
        <f t="shared" si="0"/>
        <v>-17</v>
      </c>
      <c r="E21" s="404">
        <v>0.7722007722007722</v>
      </c>
      <c r="F21" s="170">
        <f t="shared" si="1"/>
        <v>0.7722007722007722</v>
      </c>
      <c r="G21" s="97">
        <f t="shared" si="2"/>
        <v>-16.227799227799228</v>
      </c>
      <c r="H21" s="566"/>
      <c r="I21" s="100">
        <f t="shared" si="3"/>
        <v>0</v>
      </c>
      <c r="J21" s="390" t="s">
        <v>366</v>
      </c>
      <c r="K21" s="238"/>
      <c r="L21" s="2"/>
      <c r="M21" s="2"/>
      <c r="N21" s="11"/>
      <c r="O21" s="2"/>
      <c r="P21" s="108">
        <f t="shared" si="4"/>
        <v>15</v>
      </c>
      <c r="Q21" s="390"/>
      <c r="R21" s="238" t="s">
        <v>366</v>
      </c>
      <c r="S21" s="110">
        <f t="shared" si="5"/>
        <v>15</v>
      </c>
      <c r="T21" s="390" t="s">
        <v>366</v>
      </c>
      <c r="U21" s="238"/>
      <c r="V21" s="238" t="s">
        <v>366</v>
      </c>
      <c r="W21" s="238"/>
      <c r="X21" s="238"/>
      <c r="Y21" s="238" t="s">
        <v>366</v>
      </c>
      <c r="Z21" s="238"/>
      <c r="AA21" s="238"/>
      <c r="AB21" s="238" t="s">
        <v>366</v>
      </c>
      <c r="AC21" s="238" t="s">
        <v>366</v>
      </c>
      <c r="AD21" s="238"/>
      <c r="AE21" s="238" t="s">
        <v>366</v>
      </c>
      <c r="AF21" s="93">
        <f t="shared" si="6"/>
        <v>30</v>
      </c>
      <c r="AG21" s="566"/>
      <c r="AH21" s="252" t="s">
        <v>366</v>
      </c>
      <c r="AI21" s="572"/>
      <c r="AJ21" s="252"/>
      <c r="AK21" s="252"/>
      <c r="AL21" s="238" t="s">
        <v>366</v>
      </c>
      <c r="AM21" s="407" t="s">
        <v>366</v>
      </c>
      <c r="AN21" s="252"/>
      <c r="AO21" s="252"/>
      <c r="AP21" s="115">
        <f t="shared" si="7"/>
        <v>24</v>
      </c>
      <c r="AQ21" s="390" t="s">
        <v>366</v>
      </c>
      <c r="AR21" s="238"/>
      <c r="AS21" s="116">
        <f t="shared" si="8"/>
        <v>8</v>
      </c>
      <c r="AT21" s="566"/>
      <c r="AU21" s="252"/>
      <c r="AV21" s="573"/>
      <c r="AW21" s="118">
        <f>IF(AT21="ANO",15,0)+IF(AU21="ANO",15,0)+IF(AV21="ANO",15,0)</f>
        <v>0</v>
      </c>
      <c r="AX21" s="467">
        <f t="shared" si="9"/>
        <v>75.77220077220078</v>
      </c>
      <c r="AY21" s="537" t="s">
        <v>40</v>
      </c>
      <c r="AZ21" s="637" t="s">
        <v>43</v>
      </c>
      <c r="BA21" s="191">
        <f t="shared" si="10"/>
        <v>1.0838632884969515</v>
      </c>
      <c r="BB21" s="192">
        <f t="shared" si="11"/>
        <v>24.131274131274132</v>
      </c>
      <c r="BC21" s="410" t="str">
        <f t="shared" si="12"/>
        <v>G. Benedikt Karlovy Vary s.r.o.</v>
      </c>
      <c r="BD21" s="612"/>
    </row>
    <row r="22" spans="1:56" ht="15" customHeight="1">
      <c r="A22" s="327" t="s">
        <v>14</v>
      </c>
      <c r="B22" s="534" t="s">
        <v>737</v>
      </c>
      <c r="C22" s="559">
        <f>'[1]OS-2019'!M23</f>
        <v>-13</v>
      </c>
      <c r="D22" s="103">
        <f t="shared" si="0"/>
        <v>-13</v>
      </c>
      <c r="E22" s="404">
        <v>25</v>
      </c>
      <c r="F22" s="170">
        <f t="shared" si="1"/>
        <v>25</v>
      </c>
      <c r="G22" s="97">
        <f t="shared" si="2"/>
        <v>12</v>
      </c>
      <c r="H22" s="566" t="s">
        <v>366</v>
      </c>
      <c r="I22" s="100">
        <f t="shared" si="3"/>
        <v>15</v>
      </c>
      <c r="J22" s="390" t="s">
        <v>366</v>
      </c>
      <c r="K22" s="238"/>
      <c r="L22" s="2"/>
      <c r="M22" s="2"/>
      <c r="N22" s="11"/>
      <c r="O22" s="2"/>
      <c r="P22" s="108">
        <f t="shared" si="4"/>
        <v>15</v>
      </c>
      <c r="Q22" s="390"/>
      <c r="R22" s="238" t="s">
        <v>366</v>
      </c>
      <c r="S22" s="110">
        <f t="shared" si="5"/>
        <v>15</v>
      </c>
      <c r="T22" s="705"/>
      <c r="U22" s="239"/>
      <c r="V22" s="239"/>
      <c r="W22" s="239"/>
      <c r="X22" s="239"/>
      <c r="Y22" s="239"/>
      <c r="Z22" s="239"/>
      <c r="AA22" s="239"/>
      <c r="AB22" s="239"/>
      <c r="AC22" s="239"/>
      <c r="AD22" s="383"/>
      <c r="AE22" s="383"/>
      <c r="AF22" s="93">
        <f t="shared" si="6"/>
        <v>0</v>
      </c>
      <c r="AG22" s="706"/>
      <c r="AH22" s="708"/>
      <c r="AI22" s="707"/>
      <c r="AJ22" s="708"/>
      <c r="AK22" s="708"/>
      <c r="AL22" s="239"/>
      <c r="AM22" s="810"/>
      <c r="AN22" s="252"/>
      <c r="AO22" s="252"/>
      <c r="AP22" s="115">
        <f t="shared" si="7"/>
        <v>0</v>
      </c>
      <c r="AQ22" s="390" t="s">
        <v>366</v>
      </c>
      <c r="AR22" s="239"/>
      <c r="AS22" s="116">
        <f t="shared" si="8"/>
        <v>8</v>
      </c>
      <c r="AT22" s="706"/>
      <c r="AU22" s="708"/>
      <c r="AV22" s="573"/>
      <c r="AW22" s="118">
        <f>IF(AT22="ANO",15,0)+IF(AU22="ANO",15,0)+IF(AV22="ANO",15,0)</f>
        <v>0</v>
      </c>
      <c r="AX22" s="467">
        <f t="shared" si="9"/>
        <v>65</v>
      </c>
      <c r="AY22" s="537" t="s">
        <v>42</v>
      </c>
      <c r="AZ22" s="637" t="s">
        <v>119</v>
      </c>
      <c r="BA22" s="191">
        <f t="shared" si="10"/>
        <v>0.929775208246939</v>
      </c>
      <c r="BB22" s="192">
        <f t="shared" si="11"/>
        <v>20.70063694267516</v>
      </c>
      <c r="BC22" s="540" t="str">
        <f t="shared" si="12"/>
        <v>Hrad Loket - vznik 16.10.2019</v>
      </c>
      <c r="BD22" s="612" t="s">
        <v>119</v>
      </c>
    </row>
    <row r="23" spans="1:56" ht="15" customHeight="1">
      <c r="A23" s="326" t="s">
        <v>15</v>
      </c>
      <c r="B23" s="342" t="s">
        <v>70</v>
      </c>
      <c r="C23" s="560">
        <f>'[1]OS-2019'!M24</f>
        <v>0</v>
      </c>
      <c r="D23" s="103">
        <f t="shared" si="0"/>
        <v>0</v>
      </c>
      <c r="E23" s="563"/>
      <c r="F23" s="170">
        <f t="shared" si="1"/>
        <v>0</v>
      </c>
      <c r="G23" s="97">
        <f t="shared" si="2"/>
        <v>0</v>
      </c>
      <c r="H23" s="566" t="s">
        <v>366</v>
      </c>
      <c r="I23" s="100">
        <f t="shared" si="3"/>
        <v>15</v>
      </c>
      <c r="J23" s="390" t="s">
        <v>366</v>
      </c>
      <c r="K23" s="238"/>
      <c r="L23" s="2"/>
      <c r="M23" s="2"/>
      <c r="N23" s="11"/>
      <c r="O23" s="2"/>
      <c r="P23" s="108">
        <f t="shared" si="4"/>
        <v>15</v>
      </c>
      <c r="Q23" s="546"/>
      <c r="R23" s="535"/>
      <c r="S23" s="110">
        <f t="shared" si="5"/>
        <v>0</v>
      </c>
      <c r="T23" s="390"/>
      <c r="U23" s="238" t="s">
        <v>366</v>
      </c>
      <c r="V23" s="238" t="s">
        <v>366</v>
      </c>
      <c r="W23" s="238"/>
      <c r="X23" s="238" t="s">
        <v>366</v>
      </c>
      <c r="Y23" s="238" t="s">
        <v>366</v>
      </c>
      <c r="Z23" s="238"/>
      <c r="AA23" s="238" t="s">
        <v>366</v>
      </c>
      <c r="AB23" s="238" t="s">
        <v>366</v>
      </c>
      <c r="AC23" s="238"/>
      <c r="AD23" s="238" t="s">
        <v>366</v>
      </c>
      <c r="AE23" s="238" t="s">
        <v>366</v>
      </c>
      <c r="AF23" s="93">
        <f t="shared" si="6"/>
        <v>40</v>
      </c>
      <c r="AG23" s="390"/>
      <c r="AH23" s="238"/>
      <c r="AI23" s="407"/>
      <c r="AJ23" s="252"/>
      <c r="AK23" s="252"/>
      <c r="AL23" s="238"/>
      <c r="AM23" s="407" t="s">
        <v>366</v>
      </c>
      <c r="AN23" s="252"/>
      <c r="AO23" s="252"/>
      <c r="AP23" s="115">
        <f t="shared" si="7"/>
        <v>8</v>
      </c>
      <c r="AQ23" s="390" t="s">
        <v>366</v>
      </c>
      <c r="AR23" s="238"/>
      <c r="AS23" s="116">
        <f t="shared" si="8"/>
        <v>8</v>
      </c>
      <c r="AT23" s="566"/>
      <c r="AU23" s="252"/>
      <c r="AV23" s="573"/>
      <c r="AW23" s="118">
        <f>IF(AT23="ANO",15,0)+IF(AU23="ANO",15,0)+IF(AV23="ANO",15,0)</f>
        <v>0</v>
      </c>
      <c r="AX23" s="467">
        <f t="shared" si="9"/>
        <v>86</v>
      </c>
      <c r="AY23" s="537" t="s">
        <v>37</v>
      </c>
      <c r="AZ23" s="637" t="s">
        <v>34</v>
      </c>
      <c r="BA23" s="191">
        <f t="shared" si="10"/>
        <v>1.2301641216805654</v>
      </c>
      <c r="BB23" s="192">
        <f t="shared" si="11"/>
        <v>27.388535031847134</v>
      </c>
      <c r="BC23" s="414" t="str">
        <f t="shared" si="12"/>
        <v>Chlum u Třeboně</v>
      </c>
      <c r="BD23" s="612"/>
    </row>
    <row r="24" spans="1:56" ht="15" customHeight="1">
      <c r="A24" s="201" t="s">
        <v>16</v>
      </c>
      <c r="B24" s="210" t="s">
        <v>604</v>
      </c>
      <c r="C24" s="559">
        <f>'[1]OS-2019'!M25</f>
        <v>1</v>
      </c>
      <c r="D24" s="103">
        <f t="shared" si="0"/>
        <v>1</v>
      </c>
      <c r="E24" s="404">
        <v>-1.6736401673640167</v>
      </c>
      <c r="F24" s="170">
        <f t="shared" si="1"/>
        <v>0</v>
      </c>
      <c r="G24" s="97">
        <f t="shared" si="2"/>
        <v>1</v>
      </c>
      <c r="H24" s="566" t="s">
        <v>366</v>
      </c>
      <c r="I24" s="100">
        <f t="shared" si="3"/>
        <v>15</v>
      </c>
      <c r="J24" s="390" t="s">
        <v>366</v>
      </c>
      <c r="K24" s="238"/>
      <c r="L24" s="2"/>
      <c r="M24" s="2"/>
      <c r="N24" s="11"/>
      <c r="O24" s="2"/>
      <c r="P24" s="108">
        <f t="shared" si="4"/>
        <v>15</v>
      </c>
      <c r="Q24" s="390"/>
      <c r="R24" s="238" t="s">
        <v>366</v>
      </c>
      <c r="S24" s="110">
        <f t="shared" si="5"/>
        <v>15</v>
      </c>
      <c r="T24" s="390" t="s">
        <v>366</v>
      </c>
      <c r="U24" s="238" t="s">
        <v>366</v>
      </c>
      <c r="V24" s="238" t="s">
        <v>366</v>
      </c>
      <c r="W24" s="238" t="s">
        <v>366</v>
      </c>
      <c r="X24" s="238" t="s">
        <v>366</v>
      </c>
      <c r="Y24" s="238" t="s">
        <v>366</v>
      </c>
      <c r="Z24" s="238" t="s">
        <v>366</v>
      </c>
      <c r="AA24" s="238" t="s">
        <v>366</v>
      </c>
      <c r="AB24" s="238" t="s">
        <v>366</v>
      </c>
      <c r="AC24" s="238" t="s">
        <v>366</v>
      </c>
      <c r="AD24" s="238" t="s">
        <v>366</v>
      </c>
      <c r="AE24" s="238" t="s">
        <v>366</v>
      </c>
      <c r="AF24" s="93">
        <f t="shared" si="6"/>
        <v>60</v>
      </c>
      <c r="AG24" s="566" t="s">
        <v>366</v>
      </c>
      <c r="AH24" s="252" t="s">
        <v>366</v>
      </c>
      <c r="AI24" s="572" t="s">
        <v>366</v>
      </c>
      <c r="AJ24" s="252"/>
      <c r="AK24" s="252" t="s">
        <v>366</v>
      </c>
      <c r="AL24" s="238"/>
      <c r="AM24" s="407" t="s">
        <v>366</v>
      </c>
      <c r="AN24" s="252"/>
      <c r="AO24" s="238"/>
      <c r="AP24" s="115">
        <f t="shared" si="7"/>
        <v>40</v>
      </c>
      <c r="AQ24" s="390" t="s">
        <v>366</v>
      </c>
      <c r="AR24" s="238" t="s">
        <v>366</v>
      </c>
      <c r="AS24" s="116">
        <f t="shared" si="8"/>
        <v>16</v>
      </c>
      <c r="AT24" s="566"/>
      <c r="AU24" s="252"/>
      <c r="AV24" s="573"/>
      <c r="AW24" s="118">
        <f>IF(AT24="ANO",15,0)+IF(AU24="ANO",15,0)+IF(AV24="ANO",8,0)</f>
        <v>0</v>
      </c>
      <c r="AX24" s="467">
        <f t="shared" si="9"/>
        <v>162</v>
      </c>
      <c r="AY24" s="537" t="s">
        <v>12</v>
      </c>
      <c r="AZ24" s="637" t="s">
        <v>10</v>
      </c>
      <c r="BA24" s="191">
        <f t="shared" si="10"/>
        <v>2.317285903630833</v>
      </c>
      <c r="BB24" s="192">
        <f t="shared" si="11"/>
        <v>51.59235668789809</v>
      </c>
      <c r="BC24" s="410" t="str">
        <f t="shared" si="12"/>
        <v>Ideal Standard s.r.o. (Teplice)</v>
      </c>
      <c r="BD24" s="612"/>
    </row>
    <row r="25" spans="1:56" ht="15" customHeight="1">
      <c r="A25" s="201" t="s">
        <v>17</v>
      </c>
      <c r="B25" s="212" t="s">
        <v>606</v>
      </c>
      <c r="C25" s="559">
        <f>'[1]OS-2019'!M26</f>
        <v>-7</v>
      </c>
      <c r="D25" s="103">
        <f t="shared" si="0"/>
        <v>-7</v>
      </c>
      <c r="E25" s="404">
        <v>0</v>
      </c>
      <c r="F25" s="170">
        <f t="shared" si="1"/>
        <v>0</v>
      </c>
      <c r="G25" s="97">
        <f t="shared" si="2"/>
        <v>-7</v>
      </c>
      <c r="H25" s="566" t="s">
        <v>366</v>
      </c>
      <c r="I25" s="100">
        <f t="shared" si="3"/>
        <v>15</v>
      </c>
      <c r="J25" s="238" t="s">
        <v>366</v>
      </c>
      <c r="K25" s="238"/>
      <c r="L25" s="2"/>
      <c r="M25" s="2"/>
      <c r="N25" s="11"/>
      <c r="O25" s="2"/>
      <c r="P25" s="108">
        <f t="shared" si="4"/>
        <v>15</v>
      </c>
      <c r="Q25" s="238"/>
      <c r="R25" s="238" t="s">
        <v>366</v>
      </c>
      <c r="S25" s="110">
        <f t="shared" si="5"/>
        <v>15</v>
      </c>
      <c r="T25" s="390" t="s">
        <v>366</v>
      </c>
      <c r="U25" s="238" t="s">
        <v>366</v>
      </c>
      <c r="V25" s="238" t="s">
        <v>366</v>
      </c>
      <c r="W25" s="238" t="s">
        <v>366</v>
      </c>
      <c r="X25" s="238" t="s">
        <v>366</v>
      </c>
      <c r="Y25" s="238" t="s">
        <v>366</v>
      </c>
      <c r="Z25" s="238" t="s">
        <v>366</v>
      </c>
      <c r="AA25" s="238" t="s">
        <v>366</v>
      </c>
      <c r="AB25" s="238" t="s">
        <v>366</v>
      </c>
      <c r="AC25" s="238" t="s">
        <v>366</v>
      </c>
      <c r="AD25" s="238" t="s">
        <v>366</v>
      </c>
      <c r="AE25" s="238" t="s">
        <v>366</v>
      </c>
      <c r="AF25" s="93">
        <f t="shared" si="6"/>
        <v>60</v>
      </c>
      <c r="AG25" s="566" t="s">
        <v>366</v>
      </c>
      <c r="AH25" s="252" t="s">
        <v>366</v>
      </c>
      <c r="AI25" s="572"/>
      <c r="AJ25" s="252"/>
      <c r="AK25" s="252"/>
      <c r="AL25" s="238"/>
      <c r="AM25" s="407" t="s">
        <v>366</v>
      </c>
      <c r="AN25" s="252"/>
      <c r="AO25" s="252"/>
      <c r="AP25" s="115">
        <f t="shared" si="7"/>
        <v>24</v>
      </c>
      <c r="AQ25" s="390" t="s">
        <v>366</v>
      </c>
      <c r="AR25" s="238" t="s">
        <v>366</v>
      </c>
      <c r="AS25" s="116">
        <f t="shared" si="8"/>
        <v>16</v>
      </c>
      <c r="AT25" s="238"/>
      <c r="AU25" s="238"/>
      <c r="AV25" s="573"/>
      <c r="AW25" s="118">
        <f>IF(AT25="ANO",15,0)+IF(AU25="ANO",15,0)+IF(AV25="ANO",15,0)</f>
        <v>0</v>
      </c>
      <c r="AX25" s="467">
        <f t="shared" si="9"/>
        <v>138</v>
      </c>
      <c r="AY25" s="537" t="s">
        <v>24</v>
      </c>
      <c r="AZ25" s="637" t="s">
        <v>14</v>
      </c>
      <c r="BA25" s="191">
        <f t="shared" si="10"/>
        <v>1.973984288278117</v>
      </c>
      <c r="BB25" s="192">
        <f t="shared" si="11"/>
        <v>43.94904458598726</v>
      </c>
      <c r="BC25" s="410" t="str">
        <f t="shared" si="12"/>
        <v>Jablonex (Zásada)</v>
      </c>
      <c r="BD25" s="612" t="s">
        <v>571</v>
      </c>
    </row>
    <row r="26" spans="1:56" ht="15" customHeight="1">
      <c r="A26" s="201" t="s">
        <v>18</v>
      </c>
      <c r="B26" s="213" t="s">
        <v>614</v>
      </c>
      <c r="C26" s="559">
        <f>'[1]OS-2019'!M27</f>
        <v>-2</v>
      </c>
      <c r="D26" s="103">
        <f t="shared" si="0"/>
        <v>-2</v>
      </c>
      <c r="E26" s="404">
        <v>0</v>
      </c>
      <c r="F26" s="170">
        <f t="shared" si="1"/>
        <v>0</v>
      </c>
      <c r="G26" s="97">
        <f t="shared" si="2"/>
        <v>-2</v>
      </c>
      <c r="H26" s="566"/>
      <c r="I26" s="100">
        <f t="shared" si="3"/>
        <v>0</v>
      </c>
      <c r="J26" s="390"/>
      <c r="K26" s="238"/>
      <c r="L26" s="52"/>
      <c r="M26" s="52"/>
      <c r="N26" s="52"/>
      <c r="O26" s="52"/>
      <c r="P26" s="108">
        <f t="shared" si="4"/>
        <v>0</v>
      </c>
      <c r="Q26" s="390"/>
      <c r="R26" s="238" t="s">
        <v>366</v>
      </c>
      <c r="S26" s="110">
        <f t="shared" si="5"/>
        <v>15</v>
      </c>
      <c r="T26" s="390"/>
      <c r="U26" s="238"/>
      <c r="V26" s="238"/>
      <c r="W26" s="238"/>
      <c r="X26" s="238" t="s">
        <v>366</v>
      </c>
      <c r="Y26" s="238"/>
      <c r="Z26" s="238"/>
      <c r="AA26" s="238" t="s">
        <v>366</v>
      </c>
      <c r="AB26" s="238"/>
      <c r="AC26" s="238" t="s">
        <v>366</v>
      </c>
      <c r="AD26" s="238" t="s">
        <v>366</v>
      </c>
      <c r="AE26" s="556"/>
      <c r="AF26" s="93">
        <f t="shared" si="6"/>
        <v>20</v>
      </c>
      <c r="AG26" s="566" t="s">
        <v>366</v>
      </c>
      <c r="AH26" s="252"/>
      <c r="AI26" s="572"/>
      <c r="AJ26" s="252"/>
      <c r="AK26" s="252"/>
      <c r="AL26" s="238"/>
      <c r="AM26" s="407"/>
      <c r="AN26" s="252"/>
      <c r="AO26" s="252"/>
      <c r="AP26" s="115">
        <f t="shared" si="7"/>
        <v>8</v>
      </c>
      <c r="AQ26" s="390"/>
      <c r="AR26" s="238"/>
      <c r="AS26" s="116">
        <f t="shared" si="8"/>
        <v>0</v>
      </c>
      <c r="AT26" s="566"/>
      <c r="AU26" s="252"/>
      <c r="AV26" s="573"/>
      <c r="AW26" s="118">
        <f>IF(AT26="ANO",15,0)+IF(AU26="ANO",15,0)+IF(AV26="ANO",15,0)</f>
        <v>0</v>
      </c>
      <c r="AX26" s="467">
        <f t="shared" si="9"/>
        <v>41</v>
      </c>
      <c r="AY26" s="537" t="s">
        <v>45</v>
      </c>
      <c r="AZ26" s="637" t="s">
        <v>35</v>
      </c>
      <c r="BA26" s="191">
        <f t="shared" si="10"/>
        <v>0.5864735928942231</v>
      </c>
      <c r="BB26" s="192">
        <f t="shared" si="11"/>
        <v>13.05732484076433</v>
      </c>
      <c r="BC26" s="415" t="str">
        <f t="shared" si="12"/>
        <v>Knauf Insulation, spol. s r.o. (Krupka)</v>
      </c>
      <c r="BD26" s="612" t="s">
        <v>571</v>
      </c>
    </row>
    <row r="27" spans="1:56" ht="15" customHeight="1">
      <c r="A27" s="201" t="s">
        <v>19</v>
      </c>
      <c r="B27" s="212" t="s">
        <v>220</v>
      </c>
      <c r="C27" s="559">
        <f>'[1]OS-2019'!M28</f>
        <v>13</v>
      </c>
      <c r="D27" s="103">
        <f t="shared" si="0"/>
        <v>13</v>
      </c>
      <c r="E27" s="404">
        <v>1.185770750988142</v>
      </c>
      <c r="F27" s="170">
        <f t="shared" si="1"/>
        <v>1.185770750988142</v>
      </c>
      <c r="G27" s="97">
        <f t="shared" si="2"/>
        <v>14.185770750988143</v>
      </c>
      <c r="H27" s="566" t="s">
        <v>366</v>
      </c>
      <c r="I27" s="100">
        <f t="shared" si="3"/>
        <v>15</v>
      </c>
      <c r="J27" s="390" t="s">
        <v>366</v>
      </c>
      <c r="K27" s="238"/>
      <c r="L27" s="2"/>
      <c r="M27" s="2"/>
      <c r="N27" s="11"/>
      <c r="O27" s="2"/>
      <c r="P27" s="108">
        <f t="shared" si="4"/>
        <v>15</v>
      </c>
      <c r="Q27" s="390"/>
      <c r="R27" s="238" t="s">
        <v>366</v>
      </c>
      <c r="S27" s="110">
        <f t="shared" si="5"/>
        <v>15</v>
      </c>
      <c r="T27" s="390" t="s">
        <v>366</v>
      </c>
      <c r="U27" s="238" t="s">
        <v>366</v>
      </c>
      <c r="V27" s="238" t="s">
        <v>366</v>
      </c>
      <c r="W27" s="238" t="s">
        <v>366</v>
      </c>
      <c r="X27" s="238" t="s">
        <v>366</v>
      </c>
      <c r="Y27" s="238" t="s">
        <v>366</v>
      </c>
      <c r="Z27" s="238" t="s">
        <v>366</v>
      </c>
      <c r="AA27" s="238" t="s">
        <v>366</v>
      </c>
      <c r="AB27" s="238" t="s">
        <v>366</v>
      </c>
      <c r="AC27" s="238" t="s">
        <v>366</v>
      </c>
      <c r="AD27" s="238" t="s">
        <v>366</v>
      </c>
      <c r="AE27" s="238" t="s">
        <v>366</v>
      </c>
      <c r="AF27" s="93">
        <f t="shared" si="6"/>
        <v>60</v>
      </c>
      <c r="AG27" s="566" t="s">
        <v>366</v>
      </c>
      <c r="AH27" s="252" t="s">
        <v>366</v>
      </c>
      <c r="AI27" s="572" t="s">
        <v>366</v>
      </c>
      <c r="AJ27" s="252" t="s">
        <v>366</v>
      </c>
      <c r="AK27" s="252"/>
      <c r="AL27" s="238" t="s">
        <v>366</v>
      </c>
      <c r="AM27" s="407" t="s">
        <v>366</v>
      </c>
      <c r="AN27" s="252"/>
      <c r="AO27" s="238"/>
      <c r="AP27" s="115">
        <f t="shared" si="7"/>
        <v>48</v>
      </c>
      <c r="AQ27" s="390" t="s">
        <v>366</v>
      </c>
      <c r="AR27" s="238" t="s">
        <v>366</v>
      </c>
      <c r="AS27" s="116">
        <f t="shared" si="8"/>
        <v>16</v>
      </c>
      <c r="AT27" s="566"/>
      <c r="AU27" s="252"/>
      <c r="AV27" s="573"/>
      <c r="AW27" s="118">
        <f>IF(AT27="ANO",15,0)+IF(AU27="ANO",15,0)+IF(AV27="ANO",15,0)</f>
        <v>0</v>
      </c>
      <c r="AX27" s="468">
        <f t="shared" si="9"/>
        <v>183.18577075098813</v>
      </c>
      <c r="AY27" s="537" t="s">
        <v>196</v>
      </c>
      <c r="AZ27" s="638" t="s">
        <v>200</v>
      </c>
      <c r="BA27" s="191">
        <f t="shared" si="10"/>
        <v>2.620332125351939</v>
      </c>
      <c r="BB27" s="192">
        <f t="shared" si="11"/>
        <v>58.33941743662042</v>
      </c>
      <c r="BC27" s="410" t="str">
        <f t="shared" si="12"/>
        <v>Laufen CZ s.r.o. provozovna Znojmo</v>
      </c>
      <c r="BD27" s="612"/>
    </row>
    <row r="28" spans="1:56" ht="15" customHeight="1">
      <c r="A28" s="201" t="s">
        <v>20</v>
      </c>
      <c r="B28" s="212" t="s">
        <v>219</v>
      </c>
      <c r="C28" s="559">
        <f>'[1]OS-2019'!M29</f>
        <v>8</v>
      </c>
      <c r="D28" s="103">
        <f t="shared" si="0"/>
        <v>8</v>
      </c>
      <c r="E28" s="404">
        <v>-2.2988505747126435</v>
      </c>
      <c r="F28" s="170">
        <f t="shared" si="1"/>
        <v>0</v>
      </c>
      <c r="G28" s="97">
        <f t="shared" si="2"/>
        <v>8</v>
      </c>
      <c r="H28" s="566" t="s">
        <v>366</v>
      </c>
      <c r="I28" s="100">
        <f t="shared" si="3"/>
        <v>15</v>
      </c>
      <c r="J28" s="390" t="s">
        <v>366</v>
      </c>
      <c r="K28" s="238"/>
      <c r="L28" s="2"/>
      <c r="M28" s="2"/>
      <c r="N28" s="11"/>
      <c r="O28" s="2"/>
      <c r="P28" s="108">
        <f t="shared" si="4"/>
        <v>15</v>
      </c>
      <c r="Q28" s="390"/>
      <c r="R28" s="238" t="s">
        <v>366</v>
      </c>
      <c r="S28" s="110">
        <f t="shared" si="5"/>
        <v>15</v>
      </c>
      <c r="T28" s="390" t="s">
        <v>366</v>
      </c>
      <c r="U28" s="238" t="s">
        <v>366</v>
      </c>
      <c r="V28" s="238" t="s">
        <v>366</v>
      </c>
      <c r="W28" s="238" t="s">
        <v>366</v>
      </c>
      <c r="X28" s="238" t="s">
        <v>366</v>
      </c>
      <c r="Y28" s="238" t="s">
        <v>366</v>
      </c>
      <c r="Z28" s="238" t="s">
        <v>366</v>
      </c>
      <c r="AA28" s="238" t="s">
        <v>366</v>
      </c>
      <c r="AB28" s="238" t="s">
        <v>366</v>
      </c>
      <c r="AC28" s="238" t="s">
        <v>366</v>
      </c>
      <c r="AD28" s="238" t="s">
        <v>366</v>
      </c>
      <c r="AE28" s="238" t="s">
        <v>366</v>
      </c>
      <c r="AF28" s="93">
        <f t="shared" si="6"/>
        <v>60</v>
      </c>
      <c r="AG28" s="566" t="s">
        <v>366</v>
      </c>
      <c r="AH28" s="252" t="s">
        <v>366</v>
      </c>
      <c r="AI28" s="572"/>
      <c r="AJ28" s="252" t="s">
        <v>366</v>
      </c>
      <c r="AK28" s="252"/>
      <c r="AL28" s="238" t="s">
        <v>366</v>
      </c>
      <c r="AM28" s="238" t="s">
        <v>366</v>
      </c>
      <c r="AN28" s="252"/>
      <c r="AO28" s="252"/>
      <c r="AP28" s="115">
        <f t="shared" si="7"/>
        <v>40</v>
      </c>
      <c r="AQ28" s="390" t="s">
        <v>366</v>
      </c>
      <c r="AR28" s="238" t="s">
        <v>366</v>
      </c>
      <c r="AS28" s="116">
        <f t="shared" si="8"/>
        <v>16</v>
      </c>
      <c r="AT28" s="566"/>
      <c r="AU28" s="252"/>
      <c r="AV28" s="573"/>
      <c r="AW28" s="118">
        <f>IF(AT28="ANO",15,0)+IF(AU28="ANO",15,0)+IF(AV28="ANO",15,0)</f>
        <v>0</v>
      </c>
      <c r="AX28" s="468">
        <f t="shared" si="9"/>
        <v>169</v>
      </c>
      <c r="AY28" s="537" t="s">
        <v>10</v>
      </c>
      <c r="AZ28" s="637" t="s">
        <v>9</v>
      </c>
      <c r="BA28" s="191">
        <f t="shared" si="10"/>
        <v>2.4174155414420415</v>
      </c>
      <c r="BB28" s="192">
        <f t="shared" si="11"/>
        <v>53.82165605095541</v>
      </c>
      <c r="BC28" s="410" t="str">
        <f t="shared" si="12"/>
        <v>Laufen CZ s.r.o., provozovna Bechyně</v>
      </c>
      <c r="BD28" s="612"/>
    </row>
    <row r="29" spans="1:56" ht="15" customHeight="1">
      <c r="A29" s="201" t="s">
        <v>21</v>
      </c>
      <c r="B29" s="212" t="s">
        <v>221</v>
      </c>
      <c r="C29" s="559">
        <f>'[1]OS-2019'!M30</f>
        <v>-21</v>
      </c>
      <c r="D29" s="103">
        <f t="shared" si="0"/>
        <v>-21</v>
      </c>
      <c r="E29" s="404">
        <v>0.5617977528089888</v>
      </c>
      <c r="F29" s="170">
        <f t="shared" si="1"/>
        <v>0.5617977528089888</v>
      </c>
      <c r="G29" s="97">
        <f t="shared" si="2"/>
        <v>-20.43820224719101</v>
      </c>
      <c r="H29" s="566" t="s">
        <v>366</v>
      </c>
      <c r="I29" s="100">
        <f t="shared" si="3"/>
        <v>15</v>
      </c>
      <c r="J29" s="390" t="s">
        <v>366</v>
      </c>
      <c r="K29" s="238"/>
      <c r="L29" s="2"/>
      <c r="M29" s="2"/>
      <c r="N29" s="11"/>
      <c r="O29" s="2"/>
      <c r="P29" s="108">
        <f t="shared" si="4"/>
        <v>15</v>
      </c>
      <c r="Q29" s="390"/>
      <c r="R29" s="238" t="s">
        <v>366</v>
      </c>
      <c r="S29" s="110">
        <f t="shared" si="5"/>
        <v>15</v>
      </c>
      <c r="T29" s="390" t="s">
        <v>366</v>
      </c>
      <c r="U29" s="238" t="s">
        <v>366</v>
      </c>
      <c r="V29" s="238" t="s">
        <v>366</v>
      </c>
      <c r="W29" s="238" t="s">
        <v>366</v>
      </c>
      <c r="X29" s="238" t="s">
        <v>366</v>
      </c>
      <c r="Y29" s="238" t="s">
        <v>366</v>
      </c>
      <c r="Z29" s="238" t="s">
        <v>366</v>
      </c>
      <c r="AA29" s="238" t="s">
        <v>366</v>
      </c>
      <c r="AB29" s="238" t="s">
        <v>366</v>
      </c>
      <c r="AC29" s="238" t="s">
        <v>366</v>
      </c>
      <c r="AD29" s="238" t="s">
        <v>366</v>
      </c>
      <c r="AE29" s="238" t="s">
        <v>366</v>
      </c>
      <c r="AF29" s="93">
        <f t="shared" si="6"/>
        <v>60</v>
      </c>
      <c r="AG29" s="566"/>
      <c r="AH29" s="252"/>
      <c r="AI29" s="572"/>
      <c r="AJ29" s="252" t="s">
        <v>366</v>
      </c>
      <c r="AK29" s="252"/>
      <c r="AL29" s="238"/>
      <c r="AM29" s="407"/>
      <c r="AN29" s="252"/>
      <c r="AO29" s="252"/>
      <c r="AP29" s="115">
        <f t="shared" si="7"/>
        <v>8</v>
      </c>
      <c r="AQ29" s="390"/>
      <c r="AR29" s="238" t="s">
        <v>366</v>
      </c>
      <c r="AS29" s="116">
        <f t="shared" si="8"/>
        <v>8</v>
      </c>
      <c r="AT29" s="566" t="s">
        <v>366</v>
      </c>
      <c r="AU29" s="252"/>
      <c r="AV29" s="573"/>
      <c r="AW29" s="118">
        <f>IF(AT29="ANO",15,0)+IF(AU29="ANO",15,0)+IF(AV29="ANO",8,0)</f>
        <v>15</v>
      </c>
      <c r="AX29" s="467">
        <f t="shared" si="9"/>
        <v>115.56179775280899</v>
      </c>
      <c r="AY29" s="537" t="s">
        <v>32</v>
      </c>
      <c r="AZ29" s="637" t="s">
        <v>39</v>
      </c>
      <c r="BA29" s="191">
        <f t="shared" si="10"/>
        <v>1.6530229934001328</v>
      </c>
      <c r="BB29" s="192">
        <f t="shared" si="11"/>
        <v>36.80312030344235</v>
      </c>
      <c r="BC29" s="410" t="str">
        <f t="shared" si="12"/>
        <v>Megatech Industries Jablonec s.r.o.</v>
      </c>
      <c r="BD29" s="612" t="s">
        <v>563</v>
      </c>
    </row>
    <row r="30" spans="1:56" ht="15" customHeight="1">
      <c r="A30" s="201" t="s">
        <v>22</v>
      </c>
      <c r="B30" s="212" t="s">
        <v>602</v>
      </c>
      <c r="C30" s="559">
        <f>'[1]OS-2019'!M31</f>
        <v>-21</v>
      </c>
      <c r="D30" s="103">
        <f t="shared" si="0"/>
        <v>-21</v>
      </c>
      <c r="E30" s="404">
        <v>0</v>
      </c>
      <c r="F30" s="170">
        <f t="shared" si="1"/>
        <v>0</v>
      </c>
      <c r="G30" s="97">
        <f t="shared" si="2"/>
        <v>-21</v>
      </c>
      <c r="H30" s="566" t="s">
        <v>366</v>
      </c>
      <c r="I30" s="100">
        <f t="shared" si="3"/>
        <v>15</v>
      </c>
      <c r="J30" s="390" t="s">
        <v>366</v>
      </c>
      <c r="K30" s="238"/>
      <c r="L30" s="2"/>
      <c r="M30" s="2"/>
      <c r="N30" s="11"/>
      <c r="O30" s="2"/>
      <c r="P30" s="108">
        <f t="shared" si="4"/>
        <v>15</v>
      </c>
      <c r="Q30" s="390"/>
      <c r="R30" s="238" t="s">
        <v>366</v>
      </c>
      <c r="S30" s="110">
        <f t="shared" si="5"/>
        <v>15</v>
      </c>
      <c r="T30" s="390" t="s">
        <v>366</v>
      </c>
      <c r="U30" s="238" t="s">
        <v>366</v>
      </c>
      <c r="V30" s="238" t="s">
        <v>366</v>
      </c>
      <c r="W30" s="238" t="s">
        <v>366</v>
      </c>
      <c r="X30" s="238" t="s">
        <v>366</v>
      </c>
      <c r="Y30" s="238" t="s">
        <v>366</v>
      </c>
      <c r="Z30" s="238" t="s">
        <v>366</v>
      </c>
      <c r="AA30" s="238" t="s">
        <v>366</v>
      </c>
      <c r="AB30" s="238" t="s">
        <v>366</v>
      </c>
      <c r="AC30" s="238"/>
      <c r="AD30" s="238" t="s">
        <v>366</v>
      </c>
      <c r="AE30" s="238" t="s">
        <v>366</v>
      </c>
      <c r="AF30" s="93">
        <f t="shared" si="6"/>
        <v>55</v>
      </c>
      <c r="AG30" s="566" t="s">
        <v>366</v>
      </c>
      <c r="AH30" s="252" t="s">
        <v>366</v>
      </c>
      <c r="AI30" s="572" t="s">
        <v>366</v>
      </c>
      <c r="AJ30" s="252" t="s">
        <v>366</v>
      </c>
      <c r="AK30" s="252" t="s">
        <v>366</v>
      </c>
      <c r="AL30" s="238" t="s">
        <v>366</v>
      </c>
      <c r="AM30" s="407" t="s">
        <v>366</v>
      </c>
      <c r="AN30" s="252"/>
      <c r="AO30" s="252"/>
      <c r="AP30" s="115">
        <f t="shared" si="7"/>
        <v>56</v>
      </c>
      <c r="AQ30" s="390" t="s">
        <v>366</v>
      </c>
      <c r="AR30" s="238" t="s">
        <v>366</v>
      </c>
      <c r="AS30" s="116">
        <f t="shared" si="8"/>
        <v>16</v>
      </c>
      <c r="AT30" s="566"/>
      <c r="AU30" s="252"/>
      <c r="AV30" s="573"/>
      <c r="AW30" s="118">
        <f>IF(AT30="ANO",15,0)+IF(AU30="ANO",15,0)+IF(AV30="ANO",8,0)</f>
        <v>0</v>
      </c>
      <c r="AX30" s="467">
        <f t="shared" si="9"/>
        <v>151</v>
      </c>
      <c r="AY30" s="537" t="s">
        <v>16</v>
      </c>
      <c r="AZ30" s="637" t="s">
        <v>21</v>
      </c>
      <c r="BA30" s="191">
        <f t="shared" si="10"/>
        <v>2.159939329927505</v>
      </c>
      <c r="BB30" s="192">
        <f t="shared" si="11"/>
        <v>48.089171974522294</v>
      </c>
      <c r="BC30" s="410" t="str">
        <f t="shared" si="12"/>
        <v>Moser a.s. (Karlovy Vary)</v>
      </c>
      <c r="BD30" s="612"/>
    </row>
    <row r="31" spans="1:56" ht="15" customHeight="1">
      <c r="A31" s="201" t="s">
        <v>23</v>
      </c>
      <c r="B31" s="212" t="s">
        <v>368</v>
      </c>
      <c r="C31" s="559">
        <f>'[1]OS-2019'!M32</f>
        <v>18</v>
      </c>
      <c r="D31" s="103">
        <f t="shared" si="0"/>
        <v>18</v>
      </c>
      <c r="E31" s="404">
        <v>-3.6363636363636362</v>
      </c>
      <c r="F31" s="170">
        <f t="shared" si="1"/>
        <v>0</v>
      </c>
      <c r="G31" s="97">
        <f t="shared" si="2"/>
        <v>18</v>
      </c>
      <c r="H31" s="566" t="s">
        <v>366</v>
      </c>
      <c r="I31" s="100">
        <f t="shared" si="3"/>
        <v>15</v>
      </c>
      <c r="J31" s="390" t="s">
        <v>366</v>
      </c>
      <c r="K31" s="238"/>
      <c r="L31" s="2"/>
      <c r="M31" s="2"/>
      <c r="N31" s="11"/>
      <c r="O31" s="2"/>
      <c r="P31" s="108">
        <f t="shared" si="4"/>
        <v>15</v>
      </c>
      <c r="Q31" s="390"/>
      <c r="R31" s="238" t="s">
        <v>366</v>
      </c>
      <c r="S31" s="110">
        <f t="shared" si="5"/>
        <v>15</v>
      </c>
      <c r="T31" s="390" t="s">
        <v>366</v>
      </c>
      <c r="U31" s="238" t="s">
        <v>366</v>
      </c>
      <c r="V31" s="238" t="s">
        <v>366</v>
      </c>
      <c r="W31" s="238" t="s">
        <v>366</v>
      </c>
      <c r="X31" s="238" t="s">
        <v>366</v>
      </c>
      <c r="Y31" s="238" t="s">
        <v>366</v>
      </c>
      <c r="Z31" s="238" t="s">
        <v>366</v>
      </c>
      <c r="AA31" s="238" t="s">
        <v>366</v>
      </c>
      <c r="AB31" s="238" t="s">
        <v>366</v>
      </c>
      <c r="AC31" s="238" t="s">
        <v>366</v>
      </c>
      <c r="AD31" s="238" t="s">
        <v>366</v>
      </c>
      <c r="AE31" s="238" t="s">
        <v>366</v>
      </c>
      <c r="AF31" s="93">
        <f t="shared" si="6"/>
        <v>60</v>
      </c>
      <c r="AG31" s="566" t="s">
        <v>366</v>
      </c>
      <c r="AH31" s="252" t="s">
        <v>366</v>
      </c>
      <c r="AI31" s="572" t="s">
        <v>366</v>
      </c>
      <c r="AJ31" s="238" t="s">
        <v>366</v>
      </c>
      <c r="AK31" s="252" t="s">
        <v>366</v>
      </c>
      <c r="AL31" s="572" t="s">
        <v>366</v>
      </c>
      <c r="AM31" s="238" t="s">
        <v>366</v>
      </c>
      <c r="AN31" s="252"/>
      <c r="AO31" s="238"/>
      <c r="AP31" s="115">
        <f t="shared" si="7"/>
        <v>56</v>
      </c>
      <c r="AQ31" s="390" t="s">
        <v>366</v>
      </c>
      <c r="AR31" s="238" t="s">
        <v>366</v>
      </c>
      <c r="AS31" s="116">
        <f t="shared" si="8"/>
        <v>16</v>
      </c>
      <c r="AT31" s="390" t="s">
        <v>366</v>
      </c>
      <c r="AU31" s="238" t="s">
        <v>366</v>
      </c>
      <c r="AV31" s="573"/>
      <c r="AW31" s="118">
        <f>IF(AT31="ANO",15,0)+IF(AU31="ANO",15,0)+IF(AV31="ANO",15,0)</f>
        <v>30</v>
      </c>
      <c r="AX31" s="468">
        <f t="shared" si="9"/>
        <v>225</v>
      </c>
      <c r="AY31" s="482" t="s">
        <v>199</v>
      </c>
      <c r="AZ31" s="638" t="s">
        <v>199</v>
      </c>
      <c r="BA31" s="191">
        <f t="shared" si="10"/>
        <v>3.218452643931712</v>
      </c>
      <c r="BB31" s="192">
        <f t="shared" si="11"/>
        <v>71.656050955414</v>
      </c>
      <c r="BC31" s="410" t="str">
        <f t="shared" si="12"/>
        <v>O-I Manufacturing Czech Republic a.s. (Dubí) </v>
      </c>
      <c r="BD31" s="612"/>
    </row>
    <row r="32" spans="1:56" ht="15" customHeight="1">
      <c r="A32" s="201" t="s">
        <v>24</v>
      </c>
      <c r="B32" s="212" t="s">
        <v>671</v>
      </c>
      <c r="C32" s="559">
        <f>'[1]OS-2019'!M33</f>
        <v>3</v>
      </c>
      <c r="D32" s="170">
        <f t="shared" si="0"/>
        <v>3</v>
      </c>
      <c r="E32" s="404">
        <v>-1.4563106796116505</v>
      </c>
      <c r="F32" s="170">
        <f t="shared" si="1"/>
        <v>0</v>
      </c>
      <c r="G32" s="97">
        <f t="shared" si="2"/>
        <v>3</v>
      </c>
      <c r="H32" s="390"/>
      <c r="I32" s="100">
        <f t="shared" si="3"/>
        <v>0</v>
      </c>
      <c r="J32" s="390" t="s">
        <v>366</v>
      </c>
      <c r="K32" s="238"/>
      <c r="L32" s="2"/>
      <c r="M32" s="2"/>
      <c r="N32" s="11"/>
      <c r="O32" s="2"/>
      <c r="P32" s="108">
        <f t="shared" si="4"/>
        <v>15</v>
      </c>
      <c r="Q32" s="390"/>
      <c r="R32" s="238" t="s">
        <v>366</v>
      </c>
      <c r="S32" s="110">
        <f t="shared" si="5"/>
        <v>15</v>
      </c>
      <c r="T32" s="390" t="s">
        <v>366</v>
      </c>
      <c r="U32" s="238" t="s">
        <v>366</v>
      </c>
      <c r="V32" s="238" t="s">
        <v>366</v>
      </c>
      <c r="W32" s="238" t="s">
        <v>366</v>
      </c>
      <c r="X32" s="238" t="s">
        <v>366</v>
      </c>
      <c r="Y32" s="238" t="s">
        <v>366</v>
      </c>
      <c r="Z32" s="238" t="s">
        <v>366</v>
      </c>
      <c r="AA32" s="238" t="s">
        <v>366</v>
      </c>
      <c r="AB32" s="238" t="s">
        <v>366</v>
      </c>
      <c r="AC32" s="238" t="s">
        <v>366</v>
      </c>
      <c r="AD32" s="238" t="s">
        <v>366</v>
      </c>
      <c r="AE32" s="238" t="s">
        <v>366</v>
      </c>
      <c r="AF32" s="93">
        <f t="shared" si="6"/>
        <v>60</v>
      </c>
      <c r="AG32" s="390" t="s">
        <v>366</v>
      </c>
      <c r="AH32" s="238" t="s">
        <v>366</v>
      </c>
      <c r="AI32" s="407"/>
      <c r="AJ32" s="238" t="s">
        <v>366</v>
      </c>
      <c r="AK32" s="238"/>
      <c r="AL32" s="407" t="s">
        <v>366</v>
      </c>
      <c r="AM32" s="238" t="s">
        <v>366</v>
      </c>
      <c r="AN32" s="238"/>
      <c r="AO32" s="238"/>
      <c r="AP32" s="115">
        <f t="shared" si="7"/>
        <v>40</v>
      </c>
      <c r="AQ32" s="390" t="s">
        <v>366</v>
      </c>
      <c r="AR32" s="238" t="s">
        <v>366</v>
      </c>
      <c r="AS32" s="116">
        <f t="shared" si="8"/>
        <v>16</v>
      </c>
      <c r="AT32" s="390"/>
      <c r="AU32" s="238"/>
      <c r="AV32" s="574"/>
      <c r="AW32" s="118">
        <f>IF(AT32="ANO",15,0)+IF(AU32="ANO",15,0)+IF(AV32="ANO",8,0)</f>
        <v>0</v>
      </c>
      <c r="AX32" s="468">
        <f t="shared" si="9"/>
        <v>149</v>
      </c>
      <c r="AY32" s="537" t="s">
        <v>17</v>
      </c>
      <c r="AZ32" s="637" t="s">
        <v>28</v>
      </c>
      <c r="BA32" s="191">
        <f t="shared" si="10"/>
        <v>2.131330861981445</v>
      </c>
      <c r="BB32" s="192">
        <f t="shared" si="11"/>
        <v>47.452229299363054</v>
      </c>
      <c r="BC32" s="413" t="str">
        <f t="shared" si="12"/>
        <v>O-I Manufacturing Czech Republic a.s. závod Nové Sedlo</v>
      </c>
      <c r="BD32" s="612" t="s">
        <v>566</v>
      </c>
    </row>
    <row r="33" spans="1:56" ht="15" customHeight="1">
      <c r="A33" s="807" t="s">
        <v>25</v>
      </c>
      <c r="B33" s="808" t="s">
        <v>599</v>
      </c>
      <c r="C33" s="747">
        <f>'[1]OS-2019'!M34</f>
        <v>62</v>
      </c>
      <c r="D33" s="750">
        <f t="shared" si="0"/>
        <v>62</v>
      </c>
      <c r="E33" s="753">
        <v>28.57142857142857</v>
      </c>
      <c r="F33" s="750">
        <f t="shared" si="1"/>
        <v>28.57142857142857</v>
      </c>
      <c r="G33" s="756">
        <f t="shared" si="2"/>
        <v>90.57142857142857</v>
      </c>
      <c r="H33" s="597" t="s">
        <v>366</v>
      </c>
      <c r="I33" s="758">
        <f t="shared" si="3"/>
        <v>15</v>
      </c>
      <c r="J33" s="597" t="s">
        <v>366</v>
      </c>
      <c r="K33" s="629"/>
      <c r="L33" s="629"/>
      <c r="M33" s="629"/>
      <c r="N33" s="760"/>
      <c r="O33" s="629"/>
      <c r="P33" s="756">
        <f t="shared" si="4"/>
        <v>15</v>
      </c>
      <c r="Q33" s="597"/>
      <c r="R33" s="629" t="s">
        <v>366</v>
      </c>
      <c r="S33" s="756">
        <f t="shared" si="5"/>
        <v>15</v>
      </c>
      <c r="T33" s="597" t="s">
        <v>366</v>
      </c>
      <c r="U33" s="629" t="s">
        <v>366</v>
      </c>
      <c r="V33" s="629" t="s">
        <v>366</v>
      </c>
      <c r="W33" s="629" t="s">
        <v>366</v>
      </c>
      <c r="X33" s="629" t="s">
        <v>366</v>
      </c>
      <c r="Y33" s="629" t="s">
        <v>366</v>
      </c>
      <c r="Z33" s="629" t="s">
        <v>366</v>
      </c>
      <c r="AA33" s="629" t="s">
        <v>366</v>
      </c>
      <c r="AB33" s="629" t="s">
        <v>366</v>
      </c>
      <c r="AC33" s="629" t="s">
        <v>366</v>
      </c>
      <c r="AD33" s="629" t="s">
        <v>366</v>
      </c>
      <c r="AE33" s="629" t="s">
        <v>366</v>
      </c>
      <c r="AF33" s="756">
        <f t="shared" si="6"/>
        <v>60</v>
      </c>
      <c r="AG33" s="597" t="s">
        <v>366</v>
      </c>
      <c r="AH33" s="629" t="s">
        <v>366</v>
      </c>
      <c r="AI33" s="767" t="s">
        <v>366</v>
      </c>
      <c r="AJ33" s="629" t="s">
        <v>366</v>
      </c>
      <c r="AK33" s="629" t="s">
        <v>366</v>
      </c>
      <c r="AL33" s="767" t="s">
        <v>366</v>
      </c>
      <c r="AM33" s="629" t="s">
        <v>366</v>
      </c>
      <c r="AN33" s="629"/>
      <c r="AO33" s="629"/>
      <c r="AP33" s="756">
        <f t="shared" si="7"/>
        <v>56</v>
      </c>
      <c r="AQ33" s="597" t="s">
        <v>366</v>
      </c>
      <c r="AR33" s="629" t="s">
        <v>366</v>
      </c>
      <c r="AS33" s="756">
        <f t="shared" si="8"/>
        <v>16</v>
      </c>
      <c r="AT33" s="597" t="s">
        <v>366</v>
      </c>
      <c r="AU33" s="629" t="s">
        <v>366</v>
      </c>
      <c r="AV33" s="771"/>
      <c r="AW33" s="756">
        <f>IF(AT33="ANO",15,0)+IF(AU33="ANO",15,0)+IF(AV33="ANO",15,0)</f>
        <v>30</v>
      </c>
      <c r="AX33" s="774">
        <f t="shared" si="9"/>
        <v>297.57142857142856</v>
      </c>
      <c r="AY33" s="776" t="s">
        <v>452</v>
      </c>
      <c r="AZ33" s="797" t="s">
        <v>452</v>
      </c>
      <c r="BA33" s="777">
        <f t="shared" si="10"/>
        <v>4.256531337974448</v>
      </c>
      <c r="BB33" s="778">
        <f t="shared" si="11"/>
        <v>94.76797088262056</v>
      </c>
      <c r="BC33" s="780" t="str">
        <f t="shared" si="12"/>
        <v>OS SKP (Praha)</v>
      </c>
      <c r="BD33" s="783"/>
    </row>
    <row r="34" spans="1:56" ht="15" customHeight="1">
      <c r="A34" s="201" t="s">
        <v>26</v>
      </c>
      <c r="B34" s="212" t="s">
        <v>371</v>
      </c>
      <c r="C34" s="559">
        <f>'[1]OS-2019'!M35</f>
        <v>-12</v>
      </c>
      <c r="D34" s="170">
        <f t="shared" si="0"/>
        <v>-12</v>
      </c>
      <c r="E34" s="404">
        <v>-4.72027972027972</v>
      </c>
      <c r="F34" s="170">
        <f t="shared" si="1"/>
        <v>0</v>
      </c>
      <c r="G34" s="97">
        <f t="shared" si="2"/>
        <v>-12</v>
      </c>
      <c r="H34" s="390" t="s">
        <v>366</v>
      </c>
      <c r="I34" s="100">
        <f t="shared" si="3"/>
        <v>15</v>
      </c>
      <c r="J34" s="390" t="s">
        <v>366</v>
      </c>
      <c r="K34" s="238"/>
      <c r="L34" s="2"/>
      <c r="M34" s="2"/>
      <c r="N34" s="11"/>
      <c r="O34" s="2"/>
      <c r="P34" s="108">
        <f t="shared" si="4"/>
        <v>15</v>
      </c>
      <c r="Q34" s="390"/>
      <c r="R34" s="238" t="s">
        <v>366</v>
      </c>
      <c r="S34" s="110">
        <f t="shared" si="5"/>
        <v>15</v>
      </c>
      <c r="T34" s="390" t="s">
        <v>366</v>
      </c>
      <c r="U34" s="238" t="s">
        <v>366</v>
      </c>
      <c r="V34" s="238" t="s">
        <v>366</v>
      </c>
      <c r="W34" s="238" t="s">
        <v>366</v>
      </c>
      <c r="X34" s="238" t="s">
        <v>366</v>
      </c>
      <c r="Y34" s="238" t="s">
        <v>366</v>
      </c>
      <c r="Z34" s="238" t="s">
        <v>366</v>
      </c>
      <c r="AA34" s="238" t="s">
        <v>366</v>
      </c>
      <c r="AB34" s="238" t="s">
        <v>366</v>
      </c>
      <c r="AC34" s="238" t="s">
        <v>366</v>
      </c>
      <c r="AD34" s="238" t="s">
        <v>366</v>
      </c>
      <c r="AE34" s="238" t="s">
        <v>366</v>
      </c>
      <c r="AF34" s="93">
        <f t="shared" si="6"/>
        <v>60</v>
      </c>
      <c r="AG34" s="390"/>
      <c r="AH34" s="252" t="s">
        <v>366</v>
      </c>
      <c r="AI34" s="572"/>
      <c r="AJ34" s="238" t="s">
        <v>366</v>
      </c>
      <c r="AK34" s="238" t="s">
        <v>366</v>
      </c>
      <c r="AL34" s="238"/>
      <c r="AM34" s="238" t="s">
        <v>366</v>
      </c>
      <c r="AN34" s="238"/>
      <c r="AO34" s="238"/>
      <c r="AP34" s="115">
        <f t="shared" si="7"/>
        <v>32</v>
      </c>
      <c r="AQ34" s="390" t="s">
        <v>366</v>
      </c>
      <c r="AR34" s="238" t="s">
        <v>366</v>
      </c>
      <c r="AS34" s="116">
        <f t="shared" si="8"/>
        <v>16</v>
      </c>
      <c r="AT34" s="390"/>
      <c r="AU34" s="238"/>
      <c r="AV34" s="574"/>
      <c r="AW34" s="118">
        <f>IF(AT34="ANO",15,0)+IF(AU34="ANO",15,0)+IF(AV34="ANO",15,0)</f>
        <v>0</v>
      </c>
      <c r="AX34" s="467">
        <f t="shared" si="9"/>
        <v>141</v>
      </c>
      <c r="AY34" s="537" t="s">
        <v>21</v>
      </c>
      <c r="AZ34" s="637" t="s">
        <v>29</v>
      </c>
      <c r="BA34" s="191">
        <f t="shared" si="10"/>
        <v>2.016896990197206</v>
      </c>
      <c r="BB34" s="192">
        <f t="shared" si="11"/>
        <v>44.904458598726116</v>
      </c>
      <c r="BC34" s="410" t="str">
        <f t="shared" si="12"/>
        <v>Preciosa - Lustry, a.s. (Kamenický Šenov)</v>
      </c>
      <c r="BD34" s="612" t="s">
        <v>107</v>
      </c>
    </row>
    <row r="35" spans="1:56" ht="15" customHeight="1">
      <c r="A35" s="201" t="s">
        <v>27</v>
      </c>
      <c r="B35" s="212" t="s">
        <v>370</v>
      </c>
      <c r="C35" s="559">
        <f>'[1]OS-2019'!M36</f>
        <v>18</v>
      </c>
      <c r="D35" s="170">
        <f t="shared" si="0"/>
        <v>18</v>
      </c>
      <c r="E35" s="404">
        <v>-0.32</v>
      </c>
      <c r="F35" s="170">
        <f t="shared" si="1"/>
        <v>0</v>
      </c>
      <c r="G35" s="97">
        <f t="shared" si="2"/>
        <v>18</v>
      </c>
      <c r="H35" s="390" t="s">
        <v>366</v>
      </c>
      <c r="I35" s="100">
        <f t="shared" si="3"/>
        <v>15</v>
      </c>
      <c r="J35" s="390" t="s">
        <v>366</v>
      </c>
      <c r="K35" s="238"/>
      <c r="L35" s="2"/>
      <c r="M35" s="2"/>
      <c r="N35" s="11"/>
      <c r="O35" s="2"/>
      <c r="P35" s="108">
        <f t="shared" si="4"/>
        <v>15</v>
      </c>
      <c r="Q35" s="390"/>
      <c r="R35" s="238" t="s">
        <v>366</v>
      </c>
      <c r="S35" s="110">
        <f t="shared" si="5"/>
        <v>15</v>
      </c>
      <c r="T35" s="390" t="s">
        <v>366</v>
      </c>
      <c r="U35" s="238" t="s">
        <v>366</v>
      </c>
      <c r="V35" s="238" t="s">
        <v>366</v>
      </c>
      <c r="W35" s="238" t="s">
        <v>366</v>
      </c>
      <c r="X35" s="238"/>
      <c r="Y35" s="238" t="s">
        <v>366</v>
      </c>
      <c r="Z35" s="238" t="s">
        <v>366</v>
      </c>
      <c r="AA35" s="238"/>
      <c r="AB35" s="238" t="s">
        <v>366</v>
      </c>
      <c r="AC35" s="238" t="s">
        <v>366</v>
      </c>
      <c r="AD35" s="238" t="s">
        <v>366</v>
      </c>
      <c r="AE35" s="238" t="s">
        <v>366</v>
      </c>
      <c r="AF35" s="93">
        <f t="shared" si="6"/>
        <v>50</v>
      </c>
      <c r="AG35" s="390" t="s">
        <v>366</v>
      </c>
      <c r="AH35" s="252" t="s">
        <v>366</v>
      </c>
      <c r="AI35" s="572"/>
      <c r="AJ35" s="238" t="s">
        <v>366</v>
      </c>
      <c r="AK35" s="238"/>
      <c r="AL35" s="238" t="s">
        <v>366</v>
      </c>
      <c r="AM35" s="238" t="s">
        <v>366</v>
      </c>
      <c r="AN35" s="238"/>
      <c r="AO35" s="238"/>
      <c r="AP35" s="115">
        <f t="shared" si="7"/>
        <v>40</v>
      </c>
      <c r="AQ35" s="390" t="s">
        <v>366</v>
      </c>
      <c r="AR35" s="238" t="s">
        <v>366</v>
      </c>
      <c r="AS35" s="116">
        <f t="shared" si="8"/>
        <v>16</v>
      </c>
      <c r="AT35" s="390" t="s">
        <v>366</v>
      </c>
      <c r="AU35" s="238"/>
      <c r="AV35" s="574"/>
      <c r="AW35" s="118">
        <f>IF(AT35="ANO",15,0)+IF(AU35="ANO",15,0)+IF(AV35="ANO",15,0)</f>
        <v>15</v>
      </c>
      <c r="AX35" s="468">
        <f t="shared" si="9"/>
        <v>184</v>
      </c>
      <c r="AY35" s="537" t="s">
        <v>202</v>
      </c>
      <c r="AZ35" s="637" t="s">
        <v>7</v>
      </c>
      <c r="BA35" s="191">
        <f t="shared" si="10"/>
        <v>2.631979051037489</v>
      </c>
      <c r="BB35" s="192">
        <f t="shared" si="11"/>
        <v>58.59872611464968</v>
      </c>
      <c r="BC35" s="410" t="str">
        <f t="shared" si="12"/>
        <v>Preciosa - Ornela a.s. (Desná v J.h.)</v>
      </c>
      <c r="BD35" s="612"/>
    </row>
    <row r="36" spans="1:56" ht="15" customHeight="1">
      <c r="A36" s="201" t="s">
        <v>28</v>
      </c>
      <c r="B36" s="210" t="s">
        <v>609</v>
      </c>
      <c r="C36" s="559">
        <f>'[1]OS-2019'!M37</f>
        <v>-2</v>
      </c>
      <c r="D36" s="103">
        <f t="shared" si="0"/>
        <v>-2</v>
      </c>
      <c r="E36" s="404">
        <v>-2.3255813953488373</v>
      </c>
      <c r="F36" s="170">
        <f t="shared" si="1"/>
        <v>0</v>
      </c>
      <c r="G36" s="97">
        <f t="shared" si="2"/>
        <v>-2</v>
      </c>
      <c r="H36" s="566" t="s">
        <v>366</v>
      </c>
      <c r="I36" s="100">
        <f t="shared" si="3"/>
        <v>15</v>
      </c>
      <c r="J36" s="390" t="s">
        <v>366</v>
      </c>
      <c r="K36" s="238"/>
      <c r="L36" s="2"/>
      <c r="M36" s="2"/>
      <c r="N36" s="11"/>
      <c r="O36" s="2"/>
      <c r="P36" s="108">
        <f t="shared" si="4"/>
        <v>15</v>
      </c>
      <c r="Q36" s="390"/>
      <c r="R36" s="238"/>
      <c r="S36" s="110">
        <f t="shared" si="5"/>
        <v>0</v>
      </c>
      <c r="T36" s="308" t="s">
        <v>366</v>
      </c>
      <c r="U36" s="238" t="s">
        <v>366</v>
      </c>
      <c r="V36" s="238"/>
      <c r="W36" s="238" t="s">
        <v>366</v>
      </c>
      <c r="X36" s="238"/>
      <c r="Y36" s="238" t="s">
        <v>366</v>
      </c>
      <c r="Z36" s="238" t="s">
        <v>366</v>
      </c>
      <c r="AA36" s="238" t="s">
        <v>366</v>
      </c>
      <c r="AB36" s="238" t="s">
        <v>366</v>
      </c>
      <c r="AC36" s="238" t="s">
        <v>366</v>
      </c>
      <c r="AD36" s="238" t="s">
        <v>366</v>
      </c>
      <c r="AE36" s="238" t="s">
        <v>366</v>
      </c>
      <c r="AF36" s="93">
        <f t="shared" si="6"/>
        <v>50</v>
      </c>
      <c r="AG36" s="566" t="s">
        <v>366</v>
      </c>
      <c r="AH36" s="252" t="s">
        <v>366</v>
      </c>
      <c r="AI36" s="572"/>
      <c r="AJ36" s="252" t="s">
        <v>366</v>
      </c>
      <c r="AK36" s="252"/>
      <c r="AL36" s="238" t="s">
        <v>366</v>
      </c>
      <c r="AM36" s="238" t="s">
        <v>366</v>
      </c>
      <c r="AN36" s="252"/>
      <c r="AO36" s="252"/>
      <c r="AP36" s="115">
        <f t="shared" si="7"/>
        <v>40</v>
      </c>
      <c r="AQ36" s="390" t="s">
        <v>366</v>
      </c>
      <c r="AR36" s="238" t="s">
        <v>366</v>
      </c>
      <c r="AS36" s="116">
        <f t="shared" si="8"/>
        <v>16</v>
      </c>
      <c r="AT36" s="566"/>
      <c r="AU36" s="238"/>
      <c r="AV36" s="573"/>
      <c r="AW36" s="118">
        <f>IF(AT36="ANO",15,0)+IF(AU36="ANO",15,0)+IF(AV36="ANO",8,0)</f>
        <v>0</v>
      </c>
      <c r="AX36" s="468">
        <f t="shared" si="9"/>
        <v>134</v>
      </c>
      <c r="AY36" s="537" t="s">
        <v>25</v>
      </c>
      <c r="AZ36" s="637" t="s">
        <v>20</v>
      </c>
      <c r="BA36" s="191">
        <f t="shared" si="10"/>
        <v>1.9167673523859976</v>
      </c>
      <c r="BB36" s="192">
        <f t="shared" si="11"/>
        <v>42.675159235668794</v>
      </c>
      <c r="BC36" s="410" t="str">
        <f t="shared" si="12"/>
        <v>Rudolf Kämpf s.r.o. (Loučky)</v>
      </c>
      <c r="BD36" s="612"/>
    </row>
    <row r="37" spans="1:56" ht="15" customHeight="1">
      <c r="A37" s="201" t="s">
        <v>29</v>
      </c>
      <c r="B37" s="620" t="s">
        <v>621</v>
      </c>
      <c r="C37" s="559">
        <f>'[1]OS-2019'!M38</f>
        <v>-17</v>
      </c>
      <c r="D37" s="103">
        <f t="shared" si="0"/>
        <v>-17</v>
      </c>
      <c r="E37" s="404">
        <v>-0.9174311926605505</v>
      </c>
      <c r="F37" s="170">
        <f t="shared" si="1"/>
        <v>0</v>
      </c>
      <c r="G37" s="97">
        <f t="shared" si="2"/>
        <v>-17</v>
      </c>
      <c r="H37" s="566" t="s">
        <v>366</v>
      </c>
      <c r="I37" s="100">
        <f t="shared" si="3"/>
        <v>15</v>
      </c>
      <c r="J37" s="390" t="s">
        <v>366</v>
      </c>
      <c r="K37" s="238"/>
      <c r="L37" s="2"/>
      <c r="M37" s="2"/>
      <c r="N37" s="11"/>
      <c r="O37" s="2"/>
      <c r="P37" s="108">
        <f t="shared" si="4"/>
        <v>15</v>
      </c>
      <c r="Q37" s="390"/>
      <c r="R37" s="238" t="s">
        <v>366</v>
      </c>
      <c r="S37" s="110">
        <f t="shared" si="5"/>
        <v>15</v>
      </c>
      <c r="T37" s="390" t="s">
        <v>366</v>
      </c>
      <c r="U37" s="238" t="s">
        <v>366</v>
      </c>
      <c r="V37" s="238" t="s">
        <v>366</v>
      </c>
      <c r="W37" s="238" t="s">
        <v>366</v>
      </c>
      <c r="X37" s="238" t="s">
        <v>366</v>
      </c>
      <c r="Y37" s="238" t="s">
        <v>366</v>
      </c>
      <c r="Z37" s="238" t="s">
        <v>366</v>
      </c>
      <c r="AA37" s="238" t="s">
        <v>366</v>
      </c>
      <c r="AB37" s="238" t="s">
        <v>366</v>
      </c>
      <c r="AC37" s="238" t="s">
        <v>366</v>
      </c>
      <c r="AD37" s="238" t="s">
        <v>366</v>
      </c>
      <c r="AE37" s="238" t="s">
        <v>366</v>
      </c>
      <c r="AF37" s="93">
        <f t="shared" si="6"/>
        <v>60</v>
      </c>
      <c r="AG37" s="566" t="s">
        <v>366</v>
      </c>
      <c r="AH37" s="252" t="s">
        <v>366</v>
      </c>
      <c r="AI37" s="572"/>
      <c r="AJ37" s="252" t="s">
        <v>366</v>
      </c>
      <c r="AK37" s="252"/>
      <c r="AL37" s="238" t="s">
        <v>366</v>
      </c>
      <c r="AM37" s="238" t="s">
        <v>366</v>
      </c>
      <c r="AN37" s="252"/>
      <c r="AO37" s="252"/>
      <c r="AP37" s="115">
        <f t="shared" si="7"/>
        <v>40</v>
      </c>
      <c r="AQ37" s="390" t="s">
        <v>366</v>
      </c>
      <c r="AR37" s="238" t="s">
        <v>366</v>
      </c>
      <c r="AS37" s="116">
        <f t="shared" si="8"/>
        <v>16</v>
      </c>
      <c r="AT37" s="566"/>
      <c r="AU37" s="252"/>
      <c r="AV37" s="573"/>
      <c r="AW37" s="118">
        <f>IF(AT37="ANO",15,0)+IF(AU37="ANO",15,0)+IF(AV37="ANO",8,0)</f>
        <v>0</v>
      </c>
      <c r="AX37" s="468">
        <f t="shared" si="9"/>
        <v>144</v>
      </c>
      <c r="AY37" s="537" t="s">
        <v>19</v>
      </c>
      <c r="AZ37" s="637" t="s">
        <v>19</v>
      </c>
      <c r="BA37" s="191">
        <f t="shared" si="10"/>
        <v>2.059809692116296</v>
      </c>
      <c r="BB37" s="192">
        <f t="shared" si="11"/>
        <v>45.85987261146497</v>
      </c>
      <c r="BC37" s="621" t="str">
        <f t="shared" si="12"/>
        <v>Saint-Gobain Adfors CZ, s.r.o. Závod 3 - CP (Hodonice)
bývalý Moravský Krumlov</v>
      </c>
      <c r="BD37" s="612"/>
    </row>
    <row r="38" spans="1:56" ht="15" customHeight="1">
      <c r="A38" s="201" t="s">
        <v>30</v>
      </c>
      <c r="B38" s="214" t="s">
        <v>407</v>
      </c>
      <c r="C38" s="559">
        <f>'[1]OS-2019'!M39</f>
        <v>-3</v>
      </c>
      <c r="D38" s="103">
        <f aca="true" t="shared" si="13" ref="D38:D56">C38</f>
        <v>-3</v>
      </c>
      <c r="E38" s="404">
        <v>3.0181086519114686</v>
      </c>
      <c r="F38" s="170">
        <f aca="true" t="shared" si="14" ref="F38:F56">IF(E38&gt;0,E38,0)</f>
        <v>3.0181086519114686</v>
      </c>
      <c r="G38" s="97">
        <f aca="true" t="shared" si="15" ref="G38:G56">D38+F38</f>
        <v>0.0181086519114686</v>
      </c>
      <c r="H38" s="566" t="s">
        <v>366</v>
      </c>
      <c r="I38" s="100">
        <f aca="true" t="shared" si="16" ref="I38:I56">IF(H38="ANO",15,0)</f>
        <v>15</v>
      </c>
      <c r="J38" s="390" t="s">
        <v>366</v>
      </c>
      <c r="K38" s="238"/>
      <c r="L38" s="2"/>
      <c r="M38" s="2"/>
      <c r="N38" s="11"/>
      <c r="O38" s="2"/>
      <c r="P38" s="108">
        <f aca="true" t="shared" si="17" ref="P38:P56">IF(J38="ANO",15,0)+IF(K38="ANO",15,0)+IF(L38="ANO",10,0)+IF(M38="ANO",10,0)+IF(N38="ANO",5,0)+IF(O38="ANO",5,0)</f>
        <v>15</v>
      </c>
      <c r="Q38" s="390"/>
      <c r="R38" s="238" t="s">
        <v>366</v>
      </c>
      <c r="S38" s="110">
        <f aca="true" t="shared" si="18" ref="S38:S56">IF(Q38="ANO",8,0)+IF(R38="ANO",15,0)</f>
        <v>15</v>
      </c>
      <c r="T38" s="390" t="s">
        <v>366</v>
      </c>
      <c r="U38" s="238" t="s">
        <v>366</v>
      </c>
      <c r="V38" s="238" t="s">
        <v>366</v>
      </c>
      <c r="W38" s="238" t="s">
        <v>366</v>
      </c>
      <c r="X38" s="238" t="s">
        <v>366</v>
      </c>
      <c r="Y38" s="238" t="s">
        <v>366</v>
      </c>
      <c r="Z38" s="238" t="s">
        <v>366</v>
      </c>
      <c r="AA38" s="238" t="s">
        <v>366</v>
      </c>
      <c r="AB38" s="238" t="s">
        <v>366</v>
      </c>
      <c r="AC38" s="238" t="s">
        <v>366</v>
      </c>
      <c r="AD38" s="238" t="s">
        <v>366</v>
      </c>
      <c r="AE38" s="238" t="s">
        <v>366</v>
      </c>
      <c r="AF38" s="93">
        <f aca="true" t="shared" si="19" ref="AF38:AF56">IF(T38="ANO",5,0)+IF(U38="ANO",5,0)+IF(V38="ANO",5,0)+IF(W38="ANO",5,0)+IF(X38="ANO",5,0)+IF(Y38="ANO",5,0)+IF(Z38="ANO",5,0)+IF(AA38="ANO",5,0)+IF(AB38="ANO",5,0)+IF(AC38="ANO",5,0)+IF(AD38="ANO",5,0)+IF(AE38="ANO",5,0)</f>
        <v>60</v>
      </c>
      <c r="AG38" s="566" t="s">
        <v>366</v>
      </c>
      <c r="AH38" s="252" t="s">
        <v>366</v>
      </c>
      <c r="AI38" s="572"/>
      <c r="AJ38" s="252" t="s">
        <v>366</v>
      </c>
      <c r="AK38" s="252"/>
      <c r="AL38" s="238" t="s">
        <v>366</v>
      </c>
      <c r="AM38" s="238" t="s">
        <v>366</v>
      </c>
      <c r="AN38" s="252"/>
      <c r="AO38" s="252"/>
      <c r="AP38" s="115">
        <f aca="true" t="shared" si="20" ref="AP38:AP56">IF(AG38="ANO",8,0)+IF(AH38="ANO",8,0)+IF(AI38="ANO",8,0)+IF(AJ38="ANO",8,0)+IF(AK38="ANO",8,0)+IF(AL38="ANO",8,0)+IF(AM38="ANO",8,0)+IF(AN38="ANO",8,0)+IF(AO38="ANO",8,0)</f>
        <v>40</v>
      </c>
      <c r="AQ38" s="390" t="s">
        <v>366</v>
      </c>
      <c r="AR38" s="238" t="s">
        <v>366</v>
      </c>
      <c r="AS38" s="116">
        <f aca="true" t="shared" si="21" ref="AS38:AS56">IF(AQ38="ANO",8,0)+IF(AR38="ANO",8,0)</f>
        <v>16</v>
      </c>
      <c r="AT38" s="566"/>
      <c r="AU38" s="252"/>
      <c r="AV38" s="573"/>
      <c r="AW38" s="118">
        <f>IF(AT38="ANO",15,0)+IF(AU38="ANO",15,0)+IF(AV38="ANO",15,0)</f>
        <v>0</v>
      </c>
      <c r="AX38" s="468">
        <f aca="true" t="shared" si="22" ref="AX38:AX57">G38+I38+P38+S38+AF38+AP38+AS38+AW38</f>
        <v>161.01810865191146</v>
      </c>
      <c r="AY38" s="537" t="s">
        <v>14</v>
      </c>
      <c r="AZ38" s="637" t="s">
        <v>25</v>
      </c>
      <c r="BA38" s="191">
        <f aca="true" t="shared" si="23" ref="BA38:BA56">AX38/$AX$57*100</f>
        <v>2.303240700051681</v>
      </c>
      <c r="BB38" s="192">
        <f aca="true" t="shared" si="24" ref="BB38:BB56">AX38/$BB$5*100</f>
        <v>51.27965243691448</v>
      </c>
      <c r="BC38" s="412" t="str">
        <f aca="true" t="shared" si="25" ref="BC38:BC56">B38</f>
        <v>Saint-Gobain Adfors, s.r.o. (Hodonice) </v>
      </c>
      <c r="BD38" s="612" t="s">
        <v>566</v>
      </c>
    </row>
    <row r="39" spans="1:56" ht="15" customHeight="1">
      <c r="A39" s="201" t="s">
        <v>31</v>
      </c>
      <c r="B39" s="210" t="s">
        <v>617</v>
      </c>
      <c r="C39" s="559">
        <f>'[1]OS-2019'!M40</f>
        <v>-35</v>
      </c>
      <c r="D39" s="103">
        <f t="shared" si="13"/>
        <v>-35</v>
      </c>
      <c r="E39" s="404">
        <v>0</v>
      </c>
      <c r="F39" s="170">
        <f t="shared" si="14"/>
        <v>0</v>
      </c>
      <c r="G39" s="97">
        <f t="shared" si="15"/>
        <v>-35</v>
      </c>
      <c r="H39" s="566" t="s">
        <v>366</v>
      </c>
      <c r="I39" s="100">
        <f t="shared" si="16"/>
        <v>15</v>
      </c>
      <c r="J39" s="390" t="s">
        <v>366</v>
      </c>
      <c r="K39" s="238"/>
      <c r="L39" s="2"/>
      <c r="M39" s="2"/>
      <c r="N39" s="2"/>
      <c r="O39" s="52"/>
      <c r="P39" s="108">
        <f t="shared" si="17"/>
        <v>15</v>
      </c>
      <c r="Q39" s="390"/>
      <c r="R39" s="238" t="s">
        <v>366</v>
      </c>
      <c r="S39" s="110">
        <f t="shared" si="18"/>
        <v>15</v>
      </c>
      <c r="T39" s="390"/>
      <c r="U39" s="238" t="s">
        <v>366</v>
      </c>
      <c r="V39" s="238" t="s">
        <v>366</v>
      </c>
      <c r="W39" s="238"/>
      <c r="X39" s="238"/>
      <c r="Y39" s="238" t="s">
        <v>366</v>
      </c>
      <c r="Z39" s="238"/>
      <c r="AA39" s="238"/>
      <c r="AB39" s="238" t="s">
        <v>366</v>
      </c>
      <c r="AC39" s="238" t="s">
        <v>366</v>
      </c>
      <c r="AD39" s="238" t="s">
        <v>366</v>
      </c>
      <c r="AE39" s="556"/>
      <c r="AF39" s="93">
        <f t="shared" si="19"/>
        <v>30</v>
      </c>
      <c r="AG39" s="390"/>
      <c r="AH39" s="238"/>
      <c r="AI39" s="407"/>
      <c r="AJ39" s="252"/>
      <c r="AK39" s="252"/>
      <c r="AL39" s="238"/>
      <c r="AM39" s="238"/>
      <c r="AN39" s="252"/>
      <c r="AO39" s="252"/>
      <c r="AP39" s="115">
        <f t="shared" si="20"/>
        <v>0</v>
      </c>
      <c r="AQ39" s="390"/>
      <c r="AR39" s="238"/>
      <c r="AS39" s="116">
        <f t="shared" si="21"/>
        <v>0</v>
      </c>
      <c r="AT39" s="566"/>
      <c r="AU39" s="252"/>
      <c r="AV39" s="573"/>
      <c r="AW39" s="118">
        <f>IF(AT39="ANO",15,0)+IF(AU39="ANO",15,0)+IF(AV39="ANO",15,0)</f>
        <v>0</v>
      </c>
      <c r="AX39" s="468">
        <f t="shared" si="22"/>
        <v>40</v>
      </c>
      <c r="AY39" s="537" t="s">
        <v>46</v>
      </c>
      <c r="AZ39" s="637" t="s">
        <v>42</v>
      </c>
      <c r="BA39" s="191">
        <f t="shared" si="23"/>
        <v>0.5721693589211932</v>
      </c>
      <c r="BB39" s="192">
        <f t="shared" si="24"/>
        <v>12.738853503184714</v>
      </c>
      <c r="BC39" s="410" t="str">
        <f t="shared" si="25"/>
        <v>Schott CR (Valašské Meziříčí)</v>
      </c>
      <c r="BD39" s="612"/>
    </row>
    <row r="40" spans="1:56" ht="15" customHeight="1">
      <c r="A40" s="201" t="s">
        <v>32</v>
      </c>
      <c r="B40" s="212" t="s">
        <v>618</v>
      </c>
      <c r="C40" s="559">
        <f>'[1]OS-2019'!M41</f>
        <v>-30</v>
      </c>
      <c r="D40" s="103">
        <f t="shared" si="13"/>
        <v>-30</v>
      </c>
      <c r="E40" s="404">
        <v>5.539358600583091</v>
      </c>
      <c r="F40" s="170">
        <f t="shared" si="14"/>
        <v>5.539358600583091</v>
      </c>
      <c r="G40" s="97">
        <f t="shared" si="15"/>
        <v>-24.460641399416907</v>
      </c>
      <c r="H40" s="566" t="s">
        <v>366</v>
      </c>
      <c r="I40" s="100">
        <f t="shared" si="16"/>
        <v>15</v>
      </c>
      <c r="J40" s="390" t="s">
        <v>366</v>
      </c>
      <c r="K40" s="238"/>
      <c r="L40" s="2"/>
      <c r="M40" s="2"/>
      <c r="N40" s="2"/>
      <c r="O40" s="52"/>
      <c r="P40" s="108">
        <f t="shared" si="17"/>
        <v>15</v>
      </c>
      <c r="Q40" s="390"/>
      <c r="R40" s="238" t="s">
        <v>366</v>
      </c>
      <c r="S40" s="110">
        <f t="shared" si="18"/>
        <v>15</v>
      </c>
      <c r="T40" s="390"/>
      <c r="U40" s="238"/>
      <c r="V40" s="238"/>
      <c r="W40" s="238"/>
      <c r="X40" s="238"/>
      <c r="Y40" s="238"/>
      <c r="Z40" s="238"/>
      <c r="AA40" s="238"/>
      <c r="AB40" s="238"/>
      <c r="AC40" s="238"/>
      <c r="AD40" s="238" t="s">
        <v>366</v>
      </c>
      <c r="AE40" s="238" t="s">
        <v>366</v>
      </c>
      <c r="AF40" s="93">
        <f t="shared" si="19"/>
        <v>10</v>
      </c>
      <c r="AG40" s="390"/>
      <c r="AH40" s="238"/>
      <c r="AI40" s="407"/>
      <c r="AJ40" s="252"/>
      <c r="AK40" s="252"/>
      <c r="AL40" s="238"/>
      <c r="AM40" s="238" t="s">
        <v>366</v>
      </c>
      <c r="AN40" s="252"/>
      <c r="AO40" s="252"/>
      <c r="AP40" s="115">
        <f t="shared" si="20"/>
        <v>8</v>
      </c>
      <c r="AQ40" s="390"/>
      <c r="AR40" s="238"/>
      <c r="AS40" s="116">
        <f t="shared" si="21"/>
        <v>0</v>
      </c>
      <c r="AT40" s="566"/>
      <c r="AU40" s="252"/>
      <c r="AV40" s="573"/>
      <c r="AW40" s="118">
        <f>IF(AT40="ANO",15,0)+IF(AU40="ANO",15,0)+IF(AV40="ANO",15,0)</f>
        <v>0</v>
      </c>
      <c r="AX40" s="468">
        <f t="shared" si="22"/>
        <v>38.53935860058309</v>
      </c>
      <c r="AY40" s="537" t="s">
        <v>47</v>
      </c>
      <c r="AZ40" s="637" t="s">
        <v>51</v>
      </c>
      <c r="BA40" s="191">
        <f t="shared" si="23"/>
        <v>0.5512760025932402</v>
      </c>
      <c r="BB40" s="192">
        <f t="shared" si="24"/>
        <v>12.273681082988245</v>
      </c>
      <c r="BC40" s="410" t="str">
        <f t="shared" si="25"/>
        <v>Schott Flat Glass CR (Valašské Meziříčí)</v>
      </c>
      <c r="BD40" s="612"/>
    </row>
    <row r="41" spans="1:56" ht="15" customHeight="1">
      <c r="A41" s="326" t="s">
        <v>33</v>
      </c>
      <c r="B41" s="330" t="s">
        <v>232</v>
      </c>
      <c r="C41" s="560">
        <f>'[1]OS-2019'!M42</f>
        <v>0</v>
      </c>
      <c r="D41" s="103">
        <f t="shared" si="13"/>
        <v>0</v>
      </c>
      <c r="E41" s="563"/>
      <c r="F41" s="170">
        <f t="shared" si="14"/>
        <v>0</v>
      </c>
      <c r="G41" s="97">
        <f t="shared" si="15"/>
        <v>0</v>
      </c>
      <c r="H41" s="566"/>
      <c r="I41" s="100">
        <f t="shared" si="16"/>
        <v>0</v>
      </c>
      <c r="J41" s="390"/>
      <c r="K41" s="238"/>
      <c r="L41" s="2"/>
      <c r="M41" s="2"/>
      <c r="N41" s="11"/>
      <c r="O41" s="2"/>
      <c r="P41" s="108">
        <f t="shared" si="17"/>
        <v>0</v>
      </c>
      <c r="Q41" s="546"/>
      <c r="R41" s="535"/>
      <c r="S41" s="110">
        <f t="shared" si="18"/>
        <v>0</v>
      </c>
      <c r="T41" s="390"/>
      <c r="U41" s="238" t="s">
        <v>366</v>
      </c>
      <c r="V41" s="238" t="s">
        <v>366</v>
      </c>
      <c r="W41" s="238" t="s">
        <v>366</v>
      </c>
      <c r="X41" s="238" t="s">
        <v>366</v>
      </c>
      <c r="Y41" s="238" t="s">
        <v>366</v>
      </c>
      <c r="Z41" s="238" t="s">
        <v>366</v>
      </c>
      <c r="AA41" s="238" t="s">
        <v>366</v>
      </c>
      <c r="AB41" s="238" t="s">
        <v>366</v>
      </c>
      <c r="AC41" s="238" t="s">
        <v>366</v>
      </c>
      <c r="AD41" s="238" t="s">
        <v>366</v>
      </c>
      <c r="AE41" s="238" t="s">
        <v>366</v>
      </c>
      <c r="AF41" s="93">
        <f t="shared" si="19"/>
        <v>55</v>
      </c>
      <c r="AG41" s="390"/>
      <c r="AH41" s="252" t="s">
        <v>366</v>
      </c>
      <c r="AI41" s="572"/>
      <c r="AJ41" s="252"/>
      <c r="AK41" s="252"/>
      <c r="AL41" s="238"/>
      <c r="AM41" s="238"/>
      <c r="AN41" s="252"/>
      <c r="AO41" s="252"/>
      <c r="AP41" s="115">
        <f t="shared" si="20"/>
        <v>8</v>
      </c>
      <c r="AQ41" s="390"/>
      <c r="AR41" s="238"/>
      <c r="AS41" s="116">
        <f t="shared" si="21"/>
        <v>0</v>
      </c>
      <c r="AT41" s="566"/>
      <c r="AU41" s="252"/>
      <c r="AV41" s="573"/>
      <c r="AW41" s="118">
        <f aca="true" t="shared" si="26" ref="AW41:AW47">IF(AT41="ANO",15,0)+IF(AU41="ANO",15,0)+IF(AV41="ANO",8,0)</f>
        <v>0</v>
      </c>
      <c r="AX41" s="468">
        <f t="shared" si="22"/>
        <v>63</v>
      </c>
      <c r="AY41" s="537" t="s">
        <v>43</v>
      </c>
      <c r="AZ41" s="637" t="s">
        <v>45</v>
      </c>
      <c r="BA41" s="191">
        <f t="shared" si="23"/>
        <v>0.9011667403008794</v>
      </c>
      <c r="BB41" s="192">
        <f t="shared" si="24"/>
        <v>20.063694267515924</v>
      </c>
      <c r="BC41" s="414" t="str">
        <f t="shared" si="25"/>
        <v>Sklárna Heřmanova Huť, a.s.</v>
      </c>
      <c r="BD41" s="612"/>
    </row>
    <row r="42" spans="1:56" ht="15" customHeight="1">
      <c r="A42" s="201" t="s">
        <v>34</v>
      </c>
      <c r="B42" s="212" t="s">
        <v>305</v>
      </c>
      <c r="C42" s="559">
        <f>'[1]OS-2019'!M43</f>
        <v>-29</v>
      </c>
      <c r="D42" s="103">
        <f t="shared" si="13"/>
        <v>-29</v>
      </c>
      <c r="E42" s="404">
        <v>-1.6666666666666667</v>
      </c>
      <c r="F42" s="170">
        <f t="shared" si="14"/>
        <v>0</v>
      </c>
      <c r="G42" s="97">
        <f t="shared" si="15"/>
        <v>-29</v>
      </c>
      <c r="H42" s="566" t="s">
        <v>366</v>
      </c>
      <c r="I42" s="100">
        <f t="shared" si="16"/>
        <v>15</v>
      </c>
      <c r="J42" s="390" t="s">
        <v>366</v>
      </c>
      <c r="K42" s="238"/>
      <c r="L42" s="2"/>
      <c r="M42" s="2"/>
      <c r="N42" s="11"/>
      <c r="O42" s="2"/>
      <c r="P42" s="108">
        <f t="shared" si="17"/>
        <v>15</v>
      </c>
      <c r="Q42" s="390"/>
      <c r="R42" s="238"/>
      <c r="S42" s="110">
        <f t="shared" si="18"/>
        <v>0</v>
      </c>
      <c r="T42" s="390" t="s">
        <v>366</v>
      </c>
      <c r="U42" s="238" t="s">
        <v>366</v>
      </c>
      <c r="V42" s="238" t="s">
        <v>366</v>
      </c>
      <c r="W42" s="238" t="s">
        <v>366</v>
      </c>
      <c r="X42" s="238" t="s">
        <v>366</v>
      </c>
      <c r="Y42" s="238" t="s">
        <v>366</v>
      </c>
      <c r="Z42" s="238" t="s">
        <v>366</v>
      </c>
      <c r="AA42" s="238" t="s">
        <v>366</v>
      </c>
      <c r="AB42" s="238" t="s">
        <v>366</v>
      </c>
      <c r="AC42" s="238" t="s">
        <v>366</v>
      </c>
      <c r="AD42" s="238" t="s">
        <v>366</v>
      </c>
      <c r="AE42" s="238" t="s">
        <v>366</v>
      </c>
      <c r="AF42" s="93">
        <f t="shared" si="19"/>
        <v>60</v>
      </c>
      <c r="AG42" s="566"/>
      <c r="AH42" s="252"/>
      <c r="AI42" s="572"/>
      <c r="AJ42" s="252"/>
      <c r="AK42" s="252"/>
      <c r="AL42" s="238"/>
      <c r="AM42" s="238"/>
      <c r="AN42" s="252"/>
      <c r="AO42" s="252"/>
      <c r="AP42" s="115">
        <f t="shared" si="20"/>
        <v>0</v>
      </c>
      <c r="AQ42" s="390"/>
      <c r="AR42" s="238"/>
      <c r="AS42" s="116">
        <f t="shared" si="21"/>
        <v>0</v>
      </c>
      <c r="AT42" s="566"/>
      <c r="AU42" s="252"/>
      <c r="AV42" s="573"/>
      <c r="AW42" s="118">
        <f t="shared" si="26"/>
        <v>0</v>
      </c>
      <c r="AX42" s="468">
        <f t="shared" si="22"/>
        <v>61</v>
      </c>
      <c r="AY42" s="537" t="s">
        <v>44</v>
      </c>
      <c r="AZ42" s="637" t="s">
        <v>40</v>
      </c>
      <c r="BA42" s="191">
        <f t="shared" si="23"/>
        <v>0.8725582723548198</v>
      </c>
      <c r="BB42" s="192">
        <f t="shared" si="24"/>
        <v>19.426751592356688</v>
      </c>
      <c r="BC42" s="410" t="str">
        <f t="shared" si="25"/>
        <v>Sklárna Janštejn</v>
      </c>
      <c r="BD42" s="612"/>
    </row>
    <row r="43" spans="1:56" ht="15" customHeight="1">
      <c r="A43" s="201" t="s">
        <v>35</v>
      </c>
      <c r="B43" s="212" t="s">
        <v>600</v>
      </c>
      <c r="C43" s="559">
        <f>'[1]OS-2019'!M44</f>
        <v>-3</v>
      </c>
      <c r="D43" s="103">
        <f t="shared" si="13"/>
        <v>-3</v>
      </c>
      <c r="E43" s="404">
        <v>-1.518784972022382</v>
      </c>
      <c r="F43" s="170">
        <f t="shared" si="14"/>
        <v>0</v>
      </c>
      <c r="G43" s="97">
        <f t="shared" si="15"/>
        <v>-3</v>
      </c>
      <c r="H43" s="566" t="s">
        <v>366</v>
      </c>
      <c r="I43" s="100">
        <f t="shared" si="16"/>
        <v>15</v>
      </c>
      <c r="J43" s="390" t="s">
        <v>366</v>
      </c>
      <c r="K43" s="238"/>
      <c r="L43" s="2"/>
      <c r="M43" s="2"/>
      <c r="N43" s="11"/>
      <c r="O43" s="2"/>
      <c r="P43" s="108">
        <f t="shared" si="17"/>
        <v>15</v>
      </c>
      <c r="Q43" s="390"/>
      <c r="R43" s="238" t="s">
        <v>366</v>
      </c>
      <c r="S43" s="110">
        <f t="shared" si="18"/>
        <v>15</v>
      </c>
      <c r="T43" s="390" t="s">
        <v>366</v>
      </c>
      <c r="U43" s="238" t="s">
        <v>366</v>
      </c>
      <c r="V43" s="238" t="s">
        <v>366</v>
      </c>
      <c r="W43" s="238" t="s">
        <v>366</v>
      </c>
      <c r="X43" s="238" t="s">
        <v>366</v>
      </c>
      <c r="Y43" s="238" t="s">
        <v>366</v>
      </c>
      <c r="Z43" s="238" t="s">
        <v>366</v>
      </c>
      <c r="AA43" s="238" t="s">
        <v>366</v>
      </c>
      <c r="AB43" s="238" t="s">
        <v>366</v>
      </c>
      <c r="AC43" s="238" t="s">
        <v>366</v>
      </c>
      <c r="AD43" s="238" t="s">
        <v>366</v>
      </c>
      <c r="AE43" s="238" t="s">
        <v>366</v>
      </c>
      <c r="AF43" s="93">
        <f t="shared" si="19"/>
        <v>60</v>
      </c>
      <c r="AG43" s="566"/>
      <c r="AH43" s="252" t="s">
        <v>366</v>
      </c>
      <c r="AI43" s="572"/>
      <c r="AJ43" s="252" t="s">
        <v>366</v>
      </c>
      <c r="AK43" s="252" t="s">
        <v>366</v>
      </c>
      <c r="AL43" s="238"/>
      <c r="AM43" s="238" t="s">
        <v>366</v>
      </c>
      <c r="AN43" s="252"/>
      <c r="AO43" s="238"/>
      <c r="AP43" s="115">
        <f t="shared" si="20"/>
        <v>32</v>
      </c>
      <c r="AQ43" s="390" t="s">
        <v>366</v>
      </c>
      <c r="AR43" s="238" t="s">
        <v>366</v>
      </c>
      <c r="AS43" s="116">
        <f t="shared" si="21"/>
        <v>16</v>
      </c>
      <c r="AT43" s="390"/>
      <c r="AU43" s="238" t="s">
        <v>366</v>
      </c>
      <c r="AV43" s="573"/>
      <c r="AW43" s="118">
        <f t="shared" si="26"/>
        <v>15</v>
      </c>
      <c r="AX43" s="467">
        <f t="shared" si="22"/>
        <v>165</v>
      </c>
      <c r="AY43" s="537" t="s">
        <v>11</v>
      </c>
      <c r="AZ43" s="637" t="s">
        <v>196</v>
      </c>
      <c r="BA43" s="191">
        <f t="shared" si="23"/>
        <v>2.3601986055499222</v>
      </c>
      <c r="BB43" s="192">
        <f t="shared" si="24"/>
        <v>52.547770700636946</v>
      </c>
      <c r="BC43" s="410" t="str">
        <f t="shared" si="25"/>
        <v>Sklárny Kavalier (Sázava)</v>
      </c>
      <c r="BD43" s="612"/>
    </row>
    <row r="44" spans="1:56" ht="15" customHeight="1">
      <c r="A44" s="201" t="s">
        <v>36</v>
      </c>
      <c r="B44" s="212" t="s">
        <v>234</v>
      </c>
      <c r="C44" s="559">
        <f>'[1]OS-2019'!M45</f>
        <v>10</v>
      </c>
      <c r="D44" s="103">
        <f t="shared" si="13"/>
        <v>10</v>
      </c>
      <c r="E44" s="404">
        <v>4.736842105263158</v>
      </c>
      <c r="F44" s="170">
        <f t="shared" si="14"/>
        <v>4.736842105263158</v>
      </c>
      <c r="G44" s="97">
        <f t="shared" si="15"/>
        <v>14.736842105263158</v>
      </c>
      <c r="H44" s="566" t="s">
        <v>366</v>
      </c>
      <c r="I44" s="100">
        <f t="shared" si="16"/>
        <v>15</v>
      </c>
      <c r="J44" s="390" t="s">
        <v>366</v>
      </c>
      <c r="K44" s="238"/>
      <c r="L44" s="2"/>
      <c r="M44" s="2"/>
      <c r="N44" s="11"/>
      <c r="O44" s="2"/>
      <c r="P44" s="108">
        <f t="shared" si="17"/>
        <v>15</v>
      </c>
      <c r="Q44" s="390"/>
      <c r="R44" s="238" t="s">
        <v>366</v>
      </c>
      <c r="S44" s="110">
        <f t="shared" si="18"/>
        <v>15</v>
      </c>
      <c r="T44" s="390" t="s">
        <v>366</v>
      </c>
      <c r="U44" s="238" t="s">
        <v>366</v>
      </c>
      <c r="V44" s="238" t="s">
        <v>366</v>
      </c>
      <c r="W44" s="238" t="s">
        <v>366</v>
      </c>
      <c r="X44" s="238" t="s">
        <v>366</v>
      </c>
      <c r="Y44" s="238" t="s">
        <v>366</v>
      </c>
      <c r="Z44" s="238" t="s">
        <v>366</v>
      </c>
      <c r="AA44" s="238" t="s">
        <v>366</v>
      </c>
      <c r="AB44" s="238" t="s">
        <v>366</v>
      </c>
      <c r="AC44" s="238" t="s">
        <v>366</v>
      </c>
      <c r="AD44" s="238" t="s">
        <v>366</v>
      </c>
      <c r="AE44" s="238" t="s">
        <v>366</v>
      </c>
      <c r="AF44" s="93">
        <f t="shared" si="19"/>
        <v>60</v>
      </c>
      <c r="AG44" s="390" t="s">
        <v>366</v>
      </c>
      <c r="AH44" s="252" t="s">
        <v>366</v>
      </c>
      <c r="AI44" s="572" t="s">
        <v>366</v>
      </c>
      <c r="AJ44" s="252" t="s">
        <v>366</v>
      </c>
      <c r="AK44" s="252" t="s">
        <v>366</v>
      </c>
      <c r="AL44" s="238" t="s">
        <v>366</v>
      </c>
      <c r="AM44" s="238" t="s">
        <v>366</v>
      </c>
      <c r="AN44" s="252"/>
      <c r="AO44" s="252"/>
      <c r="AP44" s="115">
        <f t="shared" si="20"/>
        <v>56</v>
      </c>
      <c r="AQ44" s="390" t="s">
        <v>366</v>
      </c>
      <c r="AR44" s="238" t="s">
        <v>366</v>
      </c>
      <c r="AS44" s="116">
        <f t="shared" si="21"/>
        <v>16</v>
      </c>
      <c r="AT44" s="390" t="s">
        <v>366</v>
      </c>
      <c r="AU44" s="252"/>
      <c r="AV44" s="573"/>
      <c r="AW44" s="118">
        <f t="shared" si="26"/>
        <v>15</v>
      </c>
      <c r="AX44" s="467">
        <f t="shared" si="22"/>
        <v>206.73684210526315</v>
      </c>
      <c r="AY44" s="482" t="s">
        <v>198</v>
      </c>
      <c r="AZ44" s="638" t="s">
        <v>198</v>
      </c>
      <c r="BA44" s="191">
        <f t="shared" si="23"/>
        <v>2.9572121603190094</v>
      </c>
      <c r="BB44" s="192">
        <f t="shared" si="24"/>
        <v>65.83975863224941</v>
      </c>
      <c r="BC44" s="410" t="str">
        <f t="shared" si="25"/>
        <v>Sklárny Moravia Úsobrno</v>
      </c>
      <c r="BD44" s="612"/>
    </row>
    <row r="45" spans="1:57" s="53" customFormat="1" ht="15" customHeight="1">
      <c r="A45" s="201" t="s">
        <v>37</v>
      </c>
      <c r="B45" s="212" t="s">
        <v>557</v>
      </c>
      <c r="C45" s="559">
        <f>'[1]OS-2019'!M46</f>
        <v>-16</v>
      </c>
      <c r="D45" s="103">
        <f t="shared" si="13"/>
        <v>-16</v>
      </c>
      <c r="E45" s="404">
        <v>-1.183431952662722</v>
      </c>
      <c r="F45" s="170">
        <f t="shared" si="14"/>
        <v>0</v>
      </c>
      <c r="G45" s="97">
        <f t="shared" si="15"/>
        <v>-16</v>
      </c>
      <c r="H45" s="566" t="s">
        <v>366</v>
      </c>
      <c r="I45" s="100">
        <f t="shared" si="16"/>
        <v>15</v>
      </c>
      <c r="J45" s="390" t="s">
        <v>366</v>
      </c>
      <c r="K45" s="238"/>
      <c r="L45" s="2"/>
      <c r="M45" s="2"/>
      <c r="N45" s="11"/>
      <c r="O45" s="2"/>
      <c r="P45" s="108">
        <f t="shared" si="17"/>
        <v>15</v>
      </c>
      <c r="Q45" s="390"/>
      <c r="R45" s="238" t="s">
        <v>366</v>
      </c>
      <c r="S45" s="110">
        <f t="shared" si="18"/>
        <v>15</v>
      </c>
      <c r="T45" s="390"/>
      <c r="U45" s="238" t="s">
        <v>366</v>
      </c>
      <c r="V45" s="238" t="s">
        <v>366</v>
      </c>
      <c r="W45" s="238" t="s">
        <v>366</v>
      </c>
      <c r="X45" s="238" t="s">
        <v>366</v>
      </c>
      <c r="Y45" s="238"/>
      <c r="Z45" s="238"/>
      <c r="AA45" s="238" t="s">
        <v>366</v>
      </c>
      <c r="AB45" s="238"/>
      <c r="AC45" s="238"/>
      <c r="AD45" s="238" t="s">
        <v>366</v>
      </c>
      <c r="AE45" s="556"/>
      <c r="AF45" s="93">
        <f t="shared" si="19"/>
        <v>30</v>
      </c>
      <c r="AG45" s="566" t="s">
        <v>366</v>
      </c>
      <c r="AH45" s="252" t="s">
        <v>366</v>
      </c>
      <c r="AI45" s="572"/>
      <c r="AJ45" s="252" t="s">
        <v>366</v>
      </c>
      <c r="AK45" s="252"/>
      <c r="AL45" s="238" t="s">
        <v>366</v>
      </c>
      <c r="AM45" s="238" t="s">
        <v>366</v>
      </c>
      <c r="AN45" s="252"/>
      <c r="AO45" s="252"/>
      <c r="AP45" s="115">
        <f t="shared" si="20"/>
        <v>40</v>
      </c>
      <c r="AQ45" s="390" t="s">
        <v>366</v>
      </c>
      <c r="AR45" s="238" t="s">
        <v>366</v>
      </c>
      <c r="AS45" s="116">
        <f t="shared" si="21"/>
        <v>16</v>
      </c>
      <c r="AT45" s="252"/>
      <c r="AU45" s="252"/>
      <c r="AV45" s="573"/>
      <c r="AW45" s="118">
        <f t="shared" si="26"/>
        <v>0</v>
      </c>
      <c r="AX45" s="467">
        <f t="shared" si="22"/>
        <v>115</v>
      </c>
      <c r="AY45" s="537" t="s">
        <v>33</v>
      </c>
      <c r="AZ45" s="637" t="s">
        <v>30</v>
      </c>
      <c r="BA45" s="191">
        <f t="shared" si="23"/>
        <v>1.6449869068984306</v>
      </c>
      <c r="BB45" s="192">
        <f t="shared" si="24"/>
        <v>36.624203821656046</v>
      </c>
      <c r="BC45" s="410" t="str">
        <f t="shared" si="25"/>
        <v>Sklářské stroje Znojmo s.r.o.</v>
      </c>
      <c r="BD45" s="612"/>
      <c r="BE45" s="386"/>
    </row>
    <row r="46" spans="1:56" ht="15" customHeight="1">
      <c r="A46" s="201" t="s">
        <v>38</v>
      </c>
      <c r="B46" s="212" t="s">
        <v>77</v>
      </c>
      <c r="C46" s="559">
        <f>'[1]OS-2019'!M47</f>
        <v>-15</v>
      </c>
      <c r="D46" s="103">
        <f t="shared" si="13"/>
        <v>-15</v>
      </c>
      <c r="E46" s="404">
        <v>-46.15384615384615</v>
      </c>
      <c r="F46" s="170">
        <f t="shared" si="14"/>
        <v>0</v>
      </c>
      <c r="G46" s="97">
        <f t="shared" si="15"/>
        <v>-15</v>
      </c>
      <c r="H46" s="566" t="s">
        <v>366</v>
      </c>
      <c r="I46" s="100">
        <f t="shared" si="16"/>
        <v>15</v>
      </c>
      <c r="J46" s="390" t="s">
        <v>366</v>
      </c>
      <c r="K46" s="238"/>
      <c r="L46" s="2"/>
      <c r="M46" s="2"/>
      <c r="N46" s="11"/>
      <c r="O46" s="2"/>
      <c r="P46" s="108">
        <f t="shared" si="17"/>
        <v>15</v>
      </c>
      <c r="Q46" s="390"/>
      <c r="R46" s="238" t="s">
        <v>366</v>
      </c>
      <c r="S46" s="110">
        <f t="shared" si="18"/>
        <v>15</v>
      </c>
      <c r="T46" s="390" t="s">
        <v>366</v>
      </c>
      <c r="U46" s="238" t="s">
        <v>366</v>
      </c>
      <c r="V46" s="238" t="s">
        <v>366</v>
      </c>
      <c r="W46" s="238" t="s">
        <v>366</v>
      </c>
      <c r="X46" s="238" t="s">
        <v>366</v>
      </c>
      <c r="Y46" s="238" t="s">
        <v>366</v>
      </c>
      <c r="Z46" s="238" t="s">
        <v>366</v>
      </c>
      <c r="AA46" s="238" t="s">
        <v>366</v>
      </c>
      <c r="AB46" s="238" t="s">
        <v>366</v>
      </c>
      <c r="AC46" s="238" t="s">
        <v>366</v>
      </c>
      <c r="AD46" s="238" t="s">
        <v>366</v>
      </c>
      <c r="AE46" s="238" t="s">
        <v>366</v>
      </c>
      <c r="AF46" s="93">
        <f t="shared" si="19"/>
        <v>60</v>
      </c>
      <c r="AG46" s="566"/>
      <c r="AH46" s="252"/>
      <c r="AI46" s="572"/>
      <c r="AJ46" s="252" t="s">
        <v>367</v>
      </c>
      <c r="AK46" s="252"/>
      <c r="AL46" s="238"/>
      <c r="AM46" s="238"/>
      <c r="AN46" s="252"/>
      <c r="AO46" s="252"/>
      <c r="AP46" s="115">
        <f t="shared" si="20"/>
        <v>8</v>
      </c>
      <c r="AQ46" s="390" t="s">
        <v>366</v>
      </c>
      <c r="AR46" s="238" t="s">
        <v>366</v>
      </c>
      <c r="AS46" s="116">
        <f t="shared" si="21"/>
        <v>16</v>
      </c>
      <c r="AT46" s="566"/>
      <c r="AU46" s="252"/>
      <c r="AV46" s="573"/>
      <c r="AW46" s="118">
        <f t="shared" si="26"/>
        <v>0</v>
      </c>
      <c r="AX46" s="467">
        <f t="shared" si="22"/>
        <v>114</v>
      </c>
      <c r="AY46" s="537" t="s">
        <v>34</v>
      </c>
      <c r="AZ46" s="637" t="s">
        <v>33</v>
      </c>
      <c r="BA46" s="191">
        <f t="shared" si="23"/>
        <v>1.6306826729254007</v>
      </c>
      <c r="BB46" s="192">
        <f t="shared" si="24"/>
        <v>36.30573248407643</v>
      </c>
      <c r="BC46" s="410" t="str">
        <f t="shared" si="25"/>
        <v>Skleněná bižuterie a.s. Alšovice</v>
      </c>
      <c r="BD46" s="612"/>
    </row>
    <row r="47" spans="1:56" ht="15" customHeight="1">
      <c r="A47" s="201" t="s">
        <v>39</v>
      </c>
      <c r="B47" s="212" t="s">
        <v>626</v>
      </c>
      <c r="C47" s="559">
        <f>'[1]OS-2019'!M48</f>
        <v>-3</v>
      </c>
      <c r="D47" s="103">
        <f t="shared" si="13"/>
        <v>-3</v>
      </c>
      <c r="E47" s="404">
        <v>17.894736842105264</v>
      </c>
      <c r="F47" s="170">
        <f t="shared" si="14"/>
        <v>17.894736842105264</v>
      </c>
      <c r="G47" s="97">
        <f t="shared" si="15"/>
        <v>14.894736842105264</v>
      </c>
      <c r="H47" s="566" t="s">
        <v>366</v>
      </c>
      <c r="I47" s="100">
        <f t="shared" si="16"/>
        <v>15</v>
      </c>
      <c r="J47" s="390" t="s">
        <v>366</v>
      </c>
      <c r="K47" s="238"/>
      <c r="L47" s="2"/>
      <c r="M47" s="2"/>
      <c r="N47" s="11"/>
      <c r="O47" s="2"/>
      <c r="P47" s="108">
        <f t="shared" si="17"/>
        <v>15</v>
      </c>
      <c r="Q47" s="390"/>
      <c r="R47" s="238" t="s">
        <v>366</v>
      </c>
      <c r="S47" s="110">
        <f t="shared" si="18"/>
        <v>15</v>
      </c>
      <c r="T47" s="390" t="s">
        <v>366</v>
      </c>
      <c r="U47" s="238" t="s">
        <v>366</v>
      </c>
      <c r="V47" s="238" t="s">
        <v>366</v>
      </c>
      <c r="W47" s="238" t="s">
        <v>366</v>
      </c>
      <c r="X47" s="238" t="s">
        <v>366</v>
      </c>
      <c r="Y47" s="238" t="s">
        <v>366</v>
      </c>
      <c r="Z47" s="238" t="s">
        <v>366</v>
      </c>
      <c r="AA47" s="238" t="s">
        <v>366</v>
      </c>
      <c r="AB47" s="238" t="s">
        <v>366</v>
      </c>
      <c r="AC47" s="238" t="s">
        <v>366</v>
      </c>
      <c r="AD47" s="238" t="s">
        <v>366</v>
      </c>
      <c r="AE47" s="238"/>
      <c r="AF47" s="93">
        <f t="shared" si="19"/>
        <v>55</v>
      </c>
      <c r="AG47" s="390"/>
      <c r="AH47" s="238"/>
      <c r="AI47" s="407"/>
      <c r="AJ47" s="252"/>
      <c r="AK47" s="252"/>
      <c r="AL47" s="238" t="s">
        <v>366</v>
      </c>
      <c r="AM47" s="238" t="s">
        <v>366</v>
      </c>
      <c r="AN47" s="252"/>
      <c r="AO47" s="252"/>
      <c r="AP47" s="115">
        <f t="shared" si="20"/>
        <v>16</v>
      </c>
      <c r="AQ47" s="390" t="s">
        <v>366</v>
      </c>
      <c r="AR47" s="238"/>
      <c r="AS47" s="116">
        <f t="shared" si="21"/>
        <v>8</v>
      </c>
      <c r="AT47" s="566"/>
      <c r="AU47" s="252"/>
      <c r="AV47" s="573"/>
      <c r="AW47" s="118">
        <f t="shared" si="26"/>
        <v>0</v>
      </c>
      <c r="AX47" s="467">
        <f t="shared" si="22"/>
        <v>138.89473684210526</v>
      </c>
      <c r="AY47" s="537" t="s">
        <v>23</v>
      </c>
      <c r="AZ47" s="637" t="s">
        <v>37</v>
      </c>
      <c r="BA47" s="191">
        <f t="shared" si="23"/>
        <v>1.9867828134118803</v>
      </c>
      <c r="BB47" s="192">
        <f t="shared" si="24"/>
        <v>44.23399262487428</v>
      </c>
      <c r="BC47" s="410" t="str">
        <f t="shared" si="25"/>
        <v>Sklopísek Střeleč a.s. (Hrdoňovice)</v>
      </c>
      <c r="BD47" s="612" t="s">
        <v>759</v>
      </c>
    </row>
    <row r="48" spans="1:56" ht="15" customHeight="1">
      <c r="A48" s="201" t="s">
        <v>40</v>
      </c>
      <c r="B48" s="210" t="s">
        <v>611</v>
      </c>
      <c r="C48" s="559">
        <f>'[1]OS-2019'!M49</f>
        <v>12</v>
      </c>
      <c r="D48" s="103">
        <f t="shared" si="13"/>
        <v>12</v>
      </c>
      <c r="E48" s="404">
        <v>12.5</v>
      </c>
      <c r="F48" s="170">
        <f t="shared" si="14"/>
        <v>12.5</v>
      </c>
      <c r="G48" s="794">
        <f t="shared" si="15"/>
        <v>24.5</v>
      </c>
      <c r="H48" s="566" t="s">
        <v>366</v>
      </c>
      <c r="I48" s="100">
        <f t="shared" si="16"/>
        <v>15</v>
      </c>
      <c r="J48" s="390" t="s">
        <v>366</v>
      </c>
      <c r="K48" s="238"/>
      <c r="L48" s="2"/>
      <c r="M48" s="2"/>
      <c r="N48" s="11"/>
      <c r="O48" s="2"/>
      <c r="P48" s="108">
        <f t="shared" si="17"/>
        <v>15</v>
      </c>
      <c r="Q48" s="390"/>
      <c r="R48" s="238" t="s">
        <v>366</v>
      </c>
      <c r="S48" s="110">
        <f t="shared" si="18"/>
        <v>15</v>
      </c>
      <c r="T48" s="308"/>
      <c r="U48" s="238"/>
      <c r="V48" s="238"/>
      <c r="W48" s="238"/>
      <c r="X48" s="238"/>
      <c r="Y48" s="238"/>
      <c r="Z48" s="238" t="s">
        <v>366</v>
      </c>
      <c r="AA48" s="238" t="s">
        <v>366</v>
      </c>
      <c r="AB48" s="238" t="s">
        <v>366</v>
      </c>
      <c r="AC48" s="238" t="s">
        <v>366</v>
      </c>
      <c r="AD48" s="238" t="s">
        <v>366</v>
      </c>
      <c r="AE48" s="238" t="s">
        <v>366</v>
      </c>
      <c r="AF48" s="93">
        <f t="shared" si="19"/>
        <v>30</v>
      </c>
      <c r="AG48" s="566"/>
      <c r="AH48" s="252"/>
      <c r="AI48" s="572"/>
      <c r="AJ48" s="252"/>
      <c r="AK48" s="252"/>
      <c r="AL48" s="238"/>
      <c r="AM48" s="238" t="s">
        <v>366</v>
      </c>
      <c r="AN48" s="252"/>
      <c r="AO48" s="252"/>
      <c r="AP48" s="115">
        <f t="shared" si="20"/>
        <v>8</v>
      </c>
      <c r="AQ48" s="390" t="s">
        <v>366</v>
      </c>
      <c r="AR48" s="238" t="s">
        <v>366</v>
      </c>
      <c r="AS48" s="116">
        <f t="shared" si="21"/>
        <v>16</v>
      </c>
      <c r="AT48" s="566"/>
      <c r="AU48" s="252"/>
      <c r="AV48" s="573"/>
      <c r="AW48" s="118">
        <f>IF(AT48="ANO",15,0)+IF(AU48="ANO",15,0)+IF(AV48="ANO",15,0)</f>
        <v>0</v>
      </c>
      <c r="AX48" s="467">
        <f t="shared" si="22"/>
        <v>123.5</v>
      </c>
      <c r="AY48" s="537" t="s">
        <v>29</v>
      </c>
      <c r="AZ48" s="637" t="s">
        <v>22</v>
      </c>
      <c r="BA48" s="191">
        <f t="shared" si="23"/>
        <v>1.7665728956691842</v>
      </c>
      <c r="BB48" s="192">
        <f t="shared" si="24"/>
        <v>39.3312101910828</v>
      </c>
      <c r="BC48" s="410" t="str">
        <f t="shared" si="25"/>
        <v>Střední škola technická AGC a.s. (Teplice)</v>
      </c>
      <c r="BD48" s="612" t="s">
        <v>698</v>
      </c>
    </row>
    <row r="49" spans="1:56" ht="15" customHeight="1">
      <c r="A49" s="201" t="s">
        <v>41</v>
      </c>
      <c r="B49" s="212" t="s">
        <v>307</v>
      </c>
      <c r="C49" s="559">
        <f>'[1]OS-2019'!M50</f>
        <v>19</v>
      </c>
      <c r="D49" s="103">
        <f t="shared" si="13"/>
        <v>19</v>
      </c>
      <c r="E49" s="404">
        <v>2.112676056338028</v>
      </c>
      <c r="F49" s="170">
        <f t="shared" si="14"/>
        <v>2.112676056338028</v>
      </c>
      <c r="G49" s="97">
        <f t="shared" si="15"/>
        <v>21.112676056338028</v>
      </c>
      <c r="H49" s="566" t="s">
        <v>366</v>
      </c>
      <c r="I49" s="100">
        <f t="shared" si="16"/>
        <v>15</v>
      </c>
      <c r="J49" s="390" t="s">
        <v>366</v>
      </c>
      <c r="K49" s="238"/>
      <c r="L49" s="2"/>
      <c r="M49" s="2"/>
      <c r="N49" s="11"/>
      <c r="O49" s="2"/>
      <c r="P49" s="108">
        <f t="shared" si="17"/>
        <v>15</v>
      </c>
      <c r="Q49" s="390"/>
      <c r="R49" s="238" t="s">
        <v>366</v>
      </c>
      <c r="S49" s="110">
        <f t="shared" si="18"/>
        <v>15</v>
      </c>
      <c r="T49" s="390" t="s">
        <v>366</v>
      </c>
      <c r="U49" s="238" t="s">
        <v>366</v>
      </c>
      <c r="V49" s="238" t="s">
        <v>366</v>
      </c>
      <c r="W49" s="238" t="s">
        <v>366</v>
      </c>
      <c r="X49" s="238" t="s">
        <v>366</v>
      </c>
      <c r="Y49" s="238" t="s">
        <v>366</v>
      </c>
      <c r="Z49" s="238" t="s">
        <v>366</v>
      </c>
      <c r="AA49" s="238" t="s">
        <v>366</v>
      </c>
      <c r="AB49" s="238" t="s">
        <v>366</v>
      </c>
      <c r="AC49" s="238" t="s">
        <v>366</v>
      </c>
      <c r="AD49" s="238" t="s">
        <v>366</v>
      </c>
      <c r="AE49" s="238" t="s">
        <v>366</v>
      </c>
      <c r="AF49" s="93">
        <f t="shared" si="19"/>
        <v>60</v>
      </c>
      <c r="AG49" s="566" t="s">
        <v>366</v>
      </c>
      <c r="AH49" s="252" t="s">
        <v>366</v>
      </c>
      <c r="AI49" s="572"/>
      <c r="AJ49" s="252" t="s">
        <v>366</v>
      </c>
      <c r="AK49" s="252"/>
      <c r="AL49" s="238" t="s">
        <v>366</v>
      </c>
      <c r="AM49" s="572" t="s">
        <v>366</v>
      </c>
      <c r="AN49" s="252"/>
      <c r="AO49" s="252"/>
      <c r="AP49" s="115">
        <f t="shared" si="20"/>
        <v>40</v>
      </c>
      <c r="AQ49" s="390" t="s">
        <v>366</v>
      </c>
      <c r="AR49" s="238" t="s">
        <v>366</v>
      </c>
      <c r="AS49" s="116">
        <f t="shared" si="21"/>
        <v>16</v>
      </c>
      <c r="AT49" s="566" t="s">
        <v>366</v>
      </c>
      <c r="AU49" s="252" t="s">
        <v>366</v>
      </c>
      <c r="AV49" s="573"/>
      <c r="AW49" s="118">
        <f>IF(AT49="ANO",15,0)+IF(AU49="ANO",15,0)+IF(AV49="ANO",15,0)</f>
        <v>30</v>
      </c>
      <c r="AX49" s="467">
        <f t="shared" si="22"/>
        <v>212.11267605633805</v>
      </c>
      <c r="AY49" s="482" t="s">
        <v>204</v>
      </c>
      <c r="AZ49" s="637" t="s">
        <v>202</v>
      </c>
      <c r="BA49" s="191">
        <f t="shared" si="23"/>
        <v>3.034109346955342</v>
      </c>
      <c r="BB49" s="192">
        <f t="shared" si="24"/>
        <v>67.55180766125416</v>
      </c>
      <c r="BC49" s="410" t="str">
        <f t="shared" si="25"/>
        <v>Thun 1794 a.s. (Klášterec nad Ohří)</v>
      </c>
      <c r="BD49" s="612" t="s">
        <v>574</v>
      </c>
    </row>
    <row r="50" spans="1:56" ht="15" customHeight="1">
      <c r="A50" s="201" t="s">
        <v>42</v>
      </c>
      <c r="B50" s="212" t="s">
        <v>354</v>
      </c>
      <c r="C50" s="559">
        <f>'[1]OS-2019'!M51</f>
        <v>-30</v>
      </c>
      <c r="D50" s="103">
        <f t="shared" si="13"/>
        <v>-30</v>
      </c>
      <c r="E50" s="404">
        <v>1.7857142857142856</v>
      </c>
      <c r="F50" s="170">
        <f t="shared" si="14"/>
        <v>1.7857142857142856</v>
      </c>
      <c r="G50" s="97">
        <f t="shared" si="15"/>
        <v>-28.214285714285715</v>
      </c>
      <c r="H50" s="566" t="s">
        <v>366</v>
      </c>
      <c r="I50" s="100">
        <f t="shared" si="16"/>
        <v>15</v>
      </c>
      <c r="J50" s="390" t="s">
        <v>366</v>
      </c>
      <c r="K50" s="238"/>
      <c r="L50" s="2"/>
      <c r="M50" s="2"/>
      <c r="N50" s="11"/>
      <c r="O50" s="2"/>
      <c r="P50" s="108">
        <f t="shared" si="17"/>
        <v>15</v>
      </c>
      <c r="Q50" s="390"/>
      <c r="R50" s="238" t="s">
        <v>366</v>
      </c>
      <c r="S50" s="110">
        <f t="shared" si="18"/>
        <v>15</v>
      </c>
      <c r="T50" s="308" t="s">
        <v>366</v>
      </c>
      <c r="U50" s="238" t="s">
        <v>366</v>
      </c>
      <c r="V50" s="238" t="s">
        <v>366</v>
      </c>
      <c r="W50" s="238" t="s">
        <v>366</v>
      </c>
      <c r="X50" s="238" t="s">
        <v>366</v>
      </c>
      <c r="Y50" s="238" t="s">
        <v>366</v>
      </c>
      <c r="Z50" s="238" t="s">
        <v>366</v>
      </c>
      <c r="AA50" s="238" t="s">
        <v>366</v>
      </c>
      <c r="AB50" s="238" t="s">
        <v>366</v>
      </c>
      <c r="AC50" s="238" t="s">
        <v>366</v>
      </c>
      <c r="AD50" s="238" t="s">
        <v>366</v>
      </c>
      <c r="AE50" s="238" t="s">
        <v>366</v>
      </c>
      <c r="AF50" s="93">
        <f t="shared" si="19"/>
        <v>60</v>
      </c>
      <c r="AG50" s="566" t="s">
        <v>366</v>
      </c>
      <c r="AH50" s="252" t="s">
        <v>366</v>
      </c>
      <c r="AI50" s="572"/>
      <c r="AJ50" s="252"/>
      <c r="AK50" s="252"/>
      <c r="AL50" s="238" t="s">
        <v>366</v>
      </c>
      <c r="AM50" s="572" t="s">
        <v>366</v>
      </c>
      <c r="AN50" s="252"/>
      <c r="AO50" s="252"/>
      <c r="AP50" s="115">
        <f t="shared" si="20"/>
        <v>32</v>
      </c>
      <c r="AQ50" s="390" t="s">
        <v>366</v>
      </c>
      <c r="AR50" s="238" t="s">
        <v>366</v>
      </c>
      <c r="AS50" s="116">
        <f t="shared" si="21"/>
        <v>16</v>
      </c>
      <c r="AT50" s="566"/>
      <c r="AU50" s="252"/>
      <c r="AV50" s="573"/>
      <c r="AW50" s="118">
        <f>IF(AT50="ANO",15,0)+IF(AU50="ANO",15,0)+IF(AV50="ANO",8,0)</f>
        <v>0</v>
      </c>
      <c r="AX50" s="467">
        <f t="shared" si="22"/>
        <v>124.78571428571428</v>
      </c>
      <c r="AY50" s="537" t="s">
        <v>28</v>
      </c>
      <c r="AZ50" s="637" t="s">
        <v>38</v>
      </c>
      <c r="BA50" s="191">
        <f t="shared" si="23"/>
        <v>1.7849640536345084</v>
      </c>
      <c r="BB50" s="192">
        <f t="shared" si="24"/>
        <v>39.74067333939945</v>
      </c>
      <c r="BC50" s="410" t="str">
        <f t="shared" si="25"/>
        <v>Thun 1794 a.s. (Lesov)</v>
      </c>
      <c r="BD50" s="612" t="s">
        <v>100</v>
      </c>
    </row>
    <row r="51" spans="1:56" ht="15" customHeight="1">
      <c r="A51" s="201" t="s">
        <v>43</v>
      </c>
      <c r="B51" s="212" t="s">
        <v>355</v>
      </c>
      <c r="C51" s="559">
        <f>'[1]OS-2019'!M52</f>
        <v>-4</v>
      </c>
      <c r="D51" s="103">
        <f t="shared" si="13"/>
        <v>-4</v>
      </c>
      <c r="E51" s="404">
        <v>1.2195121951219512</v>
      </c>
      <c r="F51" s="170">
        <f t="shared" si="14"/>
        <v>1.2195121951219512</v>
      </c>
      <c r="G51" s="97">
        <f t="shared" si="15"/>
        <v>-2.7804878048780486</v>
      </c>
      <c r="H51" s="566" t="s">
        <v>366</v>
      </c>
      <c r="I51" s="100">
        <f t="shared" si="16"/>
        <v>15</v>
      </c>
      <c r="J51" s="390" t="s">
        <v>366</v>
      </c>
      <c r="K51" s="238"/>
      <c r="L51" s="2"/>
      <c r="M51" s="2"/>
      <c r="N51" s="11"/>
      <c r="O51" s="2"/>
      <c r="P51" s="108">
        <f t="shared" si="17"/>
        <v>15</v>
      </c>
      <c r="Q51" s="390"/>
      <c r="R51" s="238" t="s">
        <v>366</v>
      </c>
      <c r="S51" s="110">
        <f t="shared" si="18"/>
        <v>15</v>
      </c>
      <c r="T51" s="390"/>
      <c r="U51" s="238"/>
      <c r="V51" s="238"/>
      <c r="W51" s="238"/>
      <c r="X51" s="238"/>
      <c r="Y51" s="238"/>
      <c r="Z51" s="238" t="s">
        <v>366</v>
      </c>
      <c r="AA51" s="238" t="s">
        <v>366</v>
      </c>
      <c r="AB51" s="238" t="s">
        <v>366</v>
      </c>
      <c r="AC51" s="238" t="s">
        <v>366</v>
      </c>
      <c r="AD51" s="238" t="s">
        <v>366</v>
      </c>
      <c r="AE51" s="238" t="s">
        <v>366</v>
      </c>
      <c r="AF51" s="93">
        <f t="shared" si="19"/>
        <v>30</v>
      </c>
      <c r="AG51" s="566" t="s">
        <v>366</v>
      </c>
      <c r="AH51" s="252" t="s">
        <v>366</v>
      </c>
      <c r="AI51" s="572"/>
      <c r="AJ51" s="252" t="s">
        <v>366</v>
      </c>
      <c r="AK51" s="252"/>
      <c r="AL51" s="238" t="s">
        <v>366</v>
      </c>
      <c r="AM51" s="572" t="s">
        <v>366</v>
      </c>
      <c r="AN51" s="252"/>
      <c r="AO51" s="252"/>
      <c r="AP51" s="115">
        <f t="shared" si="20"/>
        <v>40</v>
      </c>
      <c r="AQ51" s="390" t="s">
        <v>366</v>
      </c>
      <c r="AR51" s="238" t="s">
        <v>366</v>
      </c>
      <c r="AS51" s="116">
        <f t="shared" si="21"/>
        <v>16</v>
      </c>
      <c r="AT51" s="566" t="s">
        <v>366</v>
      </c>
      <c r="AU51" s="252" t="s">
        <v>366</v>
      </c>
      <c r="AV51" s="573"/>
      <c r="AW51" s="118">
        <f>IF(AT51="ANO",15,0)+IF(AU51="ANO",15,0)+IF(AV51="ANO",15,0)</f>
        <v>30</v>
      </c>
      <c r="AX51" s="468">
        <f t="shared" si="22"/>
        <v>158.21951219512195</v>
      </c>
      <c r="AY51" s="537" t="s">
        <v>15</v>
      </c>
      <c r="AZ51" s="637" t="s">
        <v>8</v>
      </c>
      <c r="BA51" s="191">
        <f t="shared" si="23"/>
        <v>2.263208921537671</v>
      </c>
      <c r="BB51" s="192">
        <f t="shared" si="24"/>
        <v>50.388379679975145</v>
      </c>
      <c r="BC51" s="410" t="str">
        <f t="shared" si="25"/>
        <v>Thun 1794 a.s. (Nová Role)</v>
      </c>
      <c r="BD51" s="612" t="s">
        <v>698</v>
      </c>
    </row>
    <row r="52" spans="1:56" ht="15" customHeight="1">
      <c r="A52" s="201" t="s">
        <v>44</v>
      </c>
      <c r="B52" s="212" t="s">
        <v>605</v>
      </c>
      <c r="C52" s="559">
        <f>'[1]OS-2019'!M53</f>
        <v>-14</v>
      </c>
      <c r="D52" s="103">
        <f t="shared" si="13"/>
        <v>-14</v>
      </c>
      <c r="E52" s="404">
        <v>-5.357142857142857</v>
      </c>
      <c r="F52" s="170">
        <f t="shared" si="14"/>
        <v>0</v>
      </c>
      <c r="G52" s="97">
        <f t="shared" si="15"/>
        <v>-14</v>
      </c>
      <c r="H52" s="566" t="s">
        <v>366</v>
      </c>
      <c r="I52" s="100">
        <f t="shared" si="16"/>
        <v>15</v>
      </c>
      <c r="J52" s="390" t="s">
        <v>366</v>
      </c>
      <c r="K52" s="238"/>
      <c r="L52" s="2"/>
      <c r="M52" s="2"/>
      <c r="N52" s="11"/>
      <c r="O52" s="2"/>
      <c r="P52" s="108">
        <f t="shared" si="17"/>
        <v>15</v>
      </c>
      <c r="Q52" s="390"/>
      <c r="R52" s="238" t="s">
        <v>366</v>
      </c>
      <c r="S52" s="110">
        <f t="shared" si="18"/>
        <v>15</v>
      </c>
      <c r="T52" s="390" t="s">
        <v>366</v>
      </c>
      <c r="U52" s="238"/>
      <c r="V52" s="238"/>
      <c r="W52" s="238"/>
      <c r="X52" s="238" t="s">
        <v>366</v>
      </c>
      <c r="Y52" s="238" t="s">
        <v>366</v>
      </c>
      <c r="Z52" s="238"/>
      <c r="AA52" s="238"/>
      <c r="AB52" s="238"/>
      <c r="AC52" s="238" t="s">
        <v>366</v>
      </c>
      <c r="AD52" s="383"/>
      <c r="AE52" s="383"/>
      <c r="AF52" s="93">
        <f t="shared" si="19"/>
        <v>20</v>
      </c>
      <c r="AG52" s="566" t="s">
        <v>366</v>
      </c>
      <c r="AH52" s="252" t="s">
        <v>366</v>
      </c>
      <c r="AI52" s="572" t="s">
        <v>366</v>
      </c>
      <c r="AJ52" s="252" t="s">
        <v>366</v>
      </c>
      <c r="AK52" s="252"/>
      <c r="AL52" s="238"/>
      <c r="AM52" s="238" t="s">
        <v>366</v>
      </c>
      <c r="AN52" s="252"/>
      <c r="AO52" s="238"/>
      <c r="AP52" s="115">
        <f t="shared" si="20"/>
        <v>40</v>
      </c>
      <c r="AQ52" s="390"/>
      <c r="AR52" s="238"/>
      <c r="AS52" s="116">
        <f t="shared" si="21"/>
        <v>0</v>
      </c>
      <c r="AT52" s="566" t="s">
        <v>366</v>
      </c>
      <c r="AU52" s="252"/>
      <c r="AV52" s="573"/>
      <c r="AW52" s="118">
        <f>IF(AT52="ANO",15,0)+IF(AU52="ANO",15,0)+IF(AV52="ANO",15,0)</f>
        <v>15</v>
      </c>
      <c r="AX52" s="467">
        <f t="shared" si="22"/>
        <v>106</v>
      </c>
      <c r="AY52" s="537" t="s">
        <v>35</v>
      </c>
      <c r="AZ52" s="637" t="s">
        <v>17</v>
      </c>
      <c r="BA52" s="191">
        <f t="shared" si="23"/>
        <v>1.5162488011411621</v>
      </c>
      <c r="BB52" s="192">
        <f t="shared" si="24"/>
        <v>33.75796178343949</v>
      </c>
      <c r="BC52" s="410" t="str">
        <f t="shared" si="25"/>
        <v>Unifrax s.r.o. (Dubí)</v>
      </c>
      <c r="BD52" s="651" t="s">
        <v>576</v>
      </c>
    </row>
    <row r="53" spans="1:56" ht="15" customHeight="1">
      <c r="A53" s="201" t="s">
        <v>45</v>
      </c>
      <c r="B53" s="212" t="s">
        <v>607</v>
      </c>
      <c r="C53" s="559">
        <f>'[1]OS-2019'!M54</f>
        <v>17</v>
      </c>
      <c r="D53" s="103">
        <f t="shared" si="13"/>
        <v>17</v>
      </c>
      <c r="E53" s="404">
        <v>1.5151515151515151</v>
      </c>
      <c r="F53" s="170">
        <f t="shared" si="14"/>
        <v>1.5151515151515151</v>
      </c>
      <c r="G53" s="97">
        <f t="shared" si="15"/>
        <v>18.515151515151516</v>
      </c>
      <c r="H53" s="566" t="s">
        <v>366</v>
      </c>
      <c r="I53" s="100">
        <f t="shared" si="16"/>
        <v>15</v>
      </c>
      <c r="J53" s="390" t="s">
        <v>366</v>
      </c>
      <c r="K53" s="238"/>
      <c r="L53" s="2"/>
      <c r="M53" s="2"/>
      <c r="N53" s="11"/>
      <c r="O53" s="2"/>
      <c r="P53" s="108">
        <f t="shared" si="17"/>
        <v>15</v>
      </c>
      <c r="Q53" s="390"/>
      <c r="R53" s="238" t="s">
        <v>366</v>
      </c>
      <c r="S53" s="110">
        <f t="shared" si="18"/>
        <v>15</v>
      </c>
      <c r="T53" s="390" t="s">
        <v>366</v>
      </c>
      <c r="U53" s="238" t="s">
        <v>366</v>
      </c>
      <c r="V53" s="238" t="s">
        <v>366</v>
      </c>
      <c r="W53" s="238" t="s">
        <v>366</v>
      </c>
      <c r="X53" s="238" t="s">
        <v>366</v>
      </c>
      <c r="Y53" s="238" t="s">
        <v>366</v>
      </c>
      <c r="Z53" s="238" t="s">
        <v>366</v>
      </c>
      <c r="AA53" s="238" t="s">
        <v>366</v>
      </c>
      <c r="AB53" s="238" t="s">
        <v>366</v>
      </c>
      <c r="AC53" s="238" t="s">
        <v>366</v>
      </c>
      <c r="AD53" s="238" t="s">
        <v>366</v>
      </c>
      <c r="AE53" s="238" t="s">
        <v>366</v>
      </c>
      <c r="AF53" s="93">
        <f t="shared" si="19"/>
        <v>60</v>
      </c>
      <c r="AG53" s="390"/>
      <c r="AH53" s="238"/>
      <c r="AI53" s="407"/>
      <c r="AJ53" s="252"/>
      <c r="AK53" s="252"/>
      <c r="AL53" s="238"/>
      <c r="AM53" s="238" t="s">
        <v>366</v>
      </c>
      <c r="AN53" s="252"/>
      <c r="AO53" s="252"/>
      <c r="AP53" s="115">
        <f t="shared" si="20"/>
        <v>8</v>
      </c>
      <c r="AQ53" s="390"/>
      <c r="AR53" s="238"/>
      <c r="AS53" s="116">
        <f t="shared" si="21"/>
        <v>0</v>
      </c>
      <c r="AT53" s="566"/>
      <c r="AU53" s="252"/>
      <c r="AV53" s="573"/>
      <c r="AW53" s="118">
        <f>IF(AT53="ANO",15,0)+IF(AU53="ANO",15,0)+IF(AV53="ANO",8,0)</f>
        <v>0</v>
      </c>
      <c r="AX53" s="467">
        <f t="shared" si="22"/>
        <v>131.5151515151515</v>
      </c>
      <c r="AY53" s="537" t="s">
        <v>26</v>
      </c>
      <c r="AZ53" s="637" t="s">
        <v>26</v>
      </c>
      <c r="BA53" s="191">
        <f t="shared" si="23"/>
        <v>1.8812234982711957</v>
      </c>
      <c r="BB53" s="192">
        <f t="shared" si="24"/>
        <v>41.8838062150164</v>
      </c>
      <c r="BC53" s="410" t="str">
        <f t="shared" si="25"/>
        <v>Union Lesní Brána a.s. (Dubí)</v>
      </c>
      <c r="BD53" s="612"/>
    </row>
    <row r="54" spans="1:56" ht="15" customHeight="1">
      <c r="A54" s="201" t="s">
        <v>46</v>
      </c>
      <c r="B54" s="212" t="s">
        <v>603</v>
      </c>
      <c r="C54" s="559">
        <f>'[1]OS-2019'!M55</f>
        <v>16</v>
      </c>
      <c r="D54" s="103">
        <f t="shared" si="13"/>
        <v>16</v>
      </c>
      <c r="E54" s="404">
        <v>1.646090534979424</v>
      </c>
      <c r="F54" s="170">
        <f t="shared" si="14"/>
        <v>1.646090534979424</v>
      </c>
      <c r="G54" s="97">
        <f t="shared" si="15"/>
        <v>17.646090534979425</v>
      </c>
      <c r="H54" s="566" t="s">
        <v>366</v>
      </c>
      <c r="I54" s="100">
        <f t="shared" si="16"/>
        <v>15</v>
      </c>
      <c r="J54" s="390" t="s">
        <v>366</v>
      </c>
      <c r="K54" s="238"/>
      <c r="L54" s="2"/>
      <c r="M54" s="2"/>
      <c r="N54" s="11"/>
      <c r="O54" s="2"/>
      <c r="P54" s="108">
        <f t="shared" si="17"/>
        <v>15</v>
      </c>
      <c r="Q54" s="390"/>
      <c r="R54" s="238" t="s">
        <v>366</v>
      </c>
      <c r="S54" s="110">
        <f t="shared" si="18"/>
        <v>15</v>
      </c>
      <c r="T54" s="390" t="s">
        <v>366</v>
      </c>
      <c r="U54" s="238" t="s">
        <v>366</v>
      </c>
      <c r="V54" s="238" t="s">
        <v>366</v>
      </c>
      <c r="W54" s="238" t="s">
        <v>366</v>
      </c>
      <c r="X54" s="238" t="s">
        <v>366</v>
      </c>
      <c r="Y54" s="238" t="s">
        <v>366</v>
      </c>
      <c r="Z54" s="238" t="s">
        <v>366</v>
      </c>
      <c r="AA54" s="238" t="s">
        <v>366</v>
      </c>
      <c r="AB54" s="238" t="s">
        <v>366</v>
      </c>
      <c r="AC54" s="238" t="s">
        <v>366</v>
      </c>
      <c r="AD54" s="238" t="s">
        <v>366</v>
      </c>
      <c r="AE54" s="238" t="s">
        <v>366</v>
      </c>
      <c r="AF54" s="93">
        <f t="shared" si="19"/>
        <v>60</v>
      </c>
      <c r="AG54" s="390" t="s">
        <v>366</v>
      </c>
      <c r="AH54" s="252" t="s">
        <v>366</v>
      </c>
      <c r="AI54" s="572"/>
      <c r="AJ54" s="252" t="s">
        <v>366</v>
      </c>
      <c r="AK54" s="252"/>
      <c r="AL54" s="238"/>
      <c r="AM54" s="238" t="s">
        <v>366</v>
      </c>
      <c r="AN54" s="252"/>
      <c r="AO54" s="252"/>
      <c r="AP54" s="115">
        <f t="shared" si="20"/>
        <v>32</v>
      </c>
      <c r="AQ54" s="390" t="s">
        <v>366</v>
      </c>
      <c r="AR54" s="238" t="s">
        <v>366</v>
      </c>
      <c r="AS54" s="116">
        <f t="shared" si="21"/>
        <v>16</v>
      </c>
      <c r="AT54" s="566"/>
      <c r="AU54" s="252"/>
      <c r="AV54" s="573"/>
      <c r="AW54" s="118">
        <f>IF(AT54="ANO",15,0)+IF(AU54="ANO",15,0)+IF(AV54="ANO",8,0)</f>
        <v>0</v>
      </c>
      <c r="AX54" s="467">
        <f t="shared" si="22"/>
        <v>170.6460905349794</v>
      </c>
      <c r="AY54" s="537" t="s">
        <v>9</v>
      </c>
      <c r="AZ54" s="637" t="s">
        <v>15</v>
      </c>
      <c r="BA54" s="191">
        <f t="shared" si="23"/>
        <v>2.440961605595177</v>
      </c>
      <c r="BB54" s="192">
        <f t="shared" si="24"/>
        <v>54.345888705407454</v>
      </c>
      <c r="BC54" s="410" t="str">
        <f t="shared" si="25"/>
        <v>Vetropack Moravia Glass, akciová společnost (Kyjov)</v>
      </c>
      <c r="BD54" s="612" t="s">
        <v>574</v>
      </c>
    </row>
    <row r="55" spans="1:56" ht="15" customHeight="1">
      <c r="A55" s="201" t="s">
        <v>47</v>
      </c>
      <c r="B55" s="212" t="s">
        <v>612</v>
      </c>
      <c r="C55" s="559">
        <f>'[1]OS-2019'!M56</f>
        <v>-6</v>
      </c>
      <c r="D55" s="103">
        <f t="shared" si="13"/>
        <v>-6</v>
      </c>
      <c r="E55" s="404">
        <v>0</v>
      </c>
      <c r="F55" s="170">
        <f t="shared" si="14"/>
        <v>0</v>
      </c>
      <c r="G55" s="97">
        <f t="shared" si="15"/>
        <v>-6</v>
      </c>
      <c r="H55" s="566" t="s">
        <v>366</v>
      </c>
      <c r="I55" s="100">
        <f t="shared" si="16"/>
        <v>15</v>
      </c>
      <c r="J55" s="390" t="s">
        <v>366</v>
      </c>
      <c r="K55" s="238"/>
      <c r="L55" s="2"/>
      <c r="M55" s="2"/>
      <c r="N55" s="11"/>
      <c r="O55" s="2"/>
      <c r="P55" s="108">
        <f t="shared" si="17"/>
        <v>15</v>
      </c>
      <c r="Q55" s="390"/>
      <c r="R55" s="238" t="s">
        <v>366</v>
      </c>
      <c r="S55" s="110">
        <f t="shared" si="18"/>
        <v>15</v>
      </c>
      <c r="T55" s="390" t="s">
        <v>366</v>
      </c>
      <c r="U55" s="238" t="s">
        <v>366</v>
      </c>
      <c r="V55" s="238" t="s">
        <v>366</v>
      </c>
      <c r="W55" s="238" t="s">
        <v>366</v>
      </c>
      <c r="X55" s="238" t="s">
        <v>366</v>
      </c>
      <c r="Y55" s="238" t="s">
        <v>366</v>
      </c>
      <c r="Z55" s="238" t="s">
        <v>366</v>
      </c>
      <c r="AA55" s="238" t="s">
        <v>366</v>
      </c>
      <c r="AB55" s="238" t="s">
        <v>366</v>
      </c>
      <c r="AC55" s="238" t="s">
        <v>366</v>
      </c>
      <c r="AD55" s="238" t="s">
        <v>366</v>
      </c>
      <c r="AE55" s="238" t="s">
        <v>366</v>
      </c>
      <c r="AF55" s="93">
        <f t="shared" si="19"/>
        <v>60</v>
      </c>
      <c r="AG55" s="566" t="s">
        <v>366</v>
      </c>
      <c r="AH55" s="252" t="s">
        <v>366</v>
      </c>
      <c r="AI55" s="572" t="s">
        <v>366</v>
      </c>
      <c r="AJ55" s="252" t="s">
        <v>366</v>
      </c>
      <c r="AK55" s="252" t="s">
        <v>366</v>
      </c>
      <c r="AL55" s="238" t="s">
        <v>366</v>
      </c>
      <c r="AM55" s="238" t="s">
        <v>366</v>
      </c>
      <c r="AN55" s="252"/>
      <c r="AO55" s="238"/>
      <c r="AP55" s="115">
        <f t="shared" si="20"/>
        <v>56</v>
      </c>
      <c r="AQ55" s="390" t="s">
        <v>366</v>
      </c>
      <c r="AR55" s="238" t="s">
        <v>366</v>
      </c>
      <c r="AS55" s="116">
        <f t="shared" si="21"/>
        <v>16</v>
      </c>
      <c r="AT55" s="566" t="s">
        <v>366</v>
      </c>
      <c r="AU55" s="252"/>
      <c r="AV55" s="573"/>
      <c r="AW55" s="118">
        <f>IF(AT55="ANO",15,0)+IF(AU55="ANO",15,0)+IF(AV55="ANO",15,0)</f>
        <v>15</v>
      </c>
      <c r="AX55" s="467">
        <f t="shared" si="22"/>
        <v>186</v>
      </c>
      <c r="AY55" s="537" t="s">
        <v>197</v>
      </c>
      <c r="AZ55" s="637" t="s">
        <v>27</v>
      </c>
      <c r="BA55" s="191">
        <f t="shared" si="23"/>
        <v>2.660587518983549</v>
      </c>
      <c r="BB55" s="192">
        <f t="shared" si="24"/>
        <v>59.23566878980891</v>
      </c>
      <c r="BC55" s="410" t="str">
        <f t="shared" si="25"/>
        <v>Vitrablok (Duchcov)</v>
      </c>
      <c r="BD55" s="651" t="s">
        <v>758</v>
      </c>
    </row>
    <row r="56" spans="1:56" ht="15" customHeight="1" thickBot="1">
      <c r="A56" s="326" t="s">
        <v>48</v>
      </c>
      <c r="B56" s="744" t="s">
        <v>615</v>
      </c>
      <c r="C56" s="748">
        <f>'[1]OS-2019'!M57</f>
        <v>0</v>
      </c>
      <c r="D56" s="751">
        <f t="shared" si="13"/>
        <v>0</v>
      </c>
      <c r="E56" s="754"/>
      <c r="F56" s="444">
        <f t="shared" si="14"/>
        <v>0</v>
      </c>
      <c r="G56" s="393">
        <f t="shared" si="15"/>
        <v>0</v>
      </c>
      <c r="H56" s="576"/>
      <c r="I56" s="446">
        <f t="shared" si="16"/>
        <v>0</v>
      </c>
      <c r="J56" s="568" t="s">
        <v>366</v>
      </c>
      <c r="K56" s="450"/>
      <c r="L56" s="66"/>
      <c r="M56" s="66"/>
      <c r="N56" s="447"/>
      <c r="O56" s="66"/>
      <c r="P56" s="396">
        <f t="shared" si="17"/>
        <v>15</v>
      </c>
      <c r="Q56" s="762"/>
      <c r="R56" s="809"/>
      <c r="S56" s="394">
        <f t="shared" si="18"/>
        <v>0</v>
      </c>
      <c r="T56" s="764" t="s">
        <v>366</v>
      </c>
      <c r="U56" s="450" t="s">
        <v>366</v>
      </c>
      <c r="V56" s="450" t="s">
        <v>366</v>
      </c>
      <c r="W56" s="450"/>
      <c r="X56" s="450"/>
      <c r="Y56" s="450"/>
      <c r="Z56" s="450"/>
      <c r="AA56" s="450"/>
      <c r="AB56" s="450"/>
      <c r="AC56" s="450" t="s">
        <v>366</v>
      </c>
      <c r="AD56" s="450" t="s">
        <v>366</v>
      </c>
      <c r="AE56" s="450" t="s">
        <v>366</v>
      </c>
      <c r="AF56" s="395">
        <f t="shared" si="19"/>
        <v>30</v>
      </c>
      <c r="AG56" s="568"/>
      <c r="AH56" s="450" t="s">
        <v>366</v>
      </c>
      <c r="AI56" s="642"/>
      <c r="AJ56" s="452"/>
      <c r="AK56" s="452"/>
      <c r="AL56" s="450"/>
      <c r="AM56" s="450" t="s">
        <v>366</v>
      </c>
      <c r="AN56" s="452"/>
      <c r="AO56" s="452"/>
      <c r="AP56" s="92">
        <f t="shared" si="20"/>
        <v>16</v>
      </c>
      <c r="AQ56" s="568"/>
      <c r="AR56" s="450"/>
      <c r="AS56" s="397">
        <f t="shared" si="21"/>
        <v>0</v>
      </c>
      <c r="AT56" s="576"/>
      <c r="AU56" s="452" t="s">
        <v>366</v>
      </c>
      <c r="AV56" s="577"/>
      <c r="AW56" s="391">
        <f>IF(AT56="ANO",15,0)+IF(AU56="ANO",15,0)+IF(AV56="ANO",15,0)</f>
        <v>15</v>
      </c>
      <c r="AX56" s="469">
        <f t="shared" si="22"/>
        <v>76</v>
      </c>
      <c r="AY56" s="537" t="s">
        <v>39</v>
      </c>
      <c r="AZ56" s="639" t="s">
        <v>44</v>
      </c>
      <c r="BA56" s="193">
        <f t="shared" si="23"/>
        <v>1.0871217819502672</v>
      </c>
      <c r="BB56" s="194">
        <f t="shared" si="24"/>
        <v>24.203821656050955</v>
      </c>
      <c r="BC56" s="781" t="str">
        <f t="shared" si="25"/>
        <v>Železnobrodské sklo (Železný Brod)</v>
      </c>
      <c r="BD56" s="616"/>
    </row>
    <row r="57" spans="1:57" s="81" customFormat="1" ht="24" customHeight="1" thickBot="1">
      <c r="A57" s="1001" t="s">
        <v>117</v>
      </c>
      <c r="B57" s="1002"/>
      <c r="C57" s="78">
        <f>SUM(C6:C56)</f>
        <v>-16</v>
      </c>
      <c r="D57" s="105">
        <f>SUM(D6:D56)</f>
        <v>-16</v>
      </c>
      <c r="E57" s="79">
        <f>SUM(E6:E56)</f>
        <v>32.086340319020884</v>
      </c>
      <c r="F57" s="105">
        <f>SUM(F6:F56)</f>
        <v>126.93710215777689</v>
      </c>
      <c r="G57" s="99">
        <f>SUM(G6:G56)</f>
        <v>110.93710215777685</v>
      </c>
      <c r="H57" s="78">
        <f>COUNTA(H6:H56)</f>
        <v>45</v>
      </c>
      <c r="I57" s="102">
        <f>SUM(I6:I56)</f>
        <v>675</v>
      </c>
      <c r="J57" s="78">
        <f aca="true" t="shared" si="27" ref="J57:O57">COUNTA(J6:J56)</f>
        <v>49</v>
      </c>
      <c r="K57" s="79">
        <f t="shared" si="27"/>
        <v>0</v>
      </c>
      <c r="L57" s="347">
        <f t="shared" si="27"/>
        <v>0</v>
      </c>
      <c r="M57" s="79">
        <f t="shared" si="27"/>
        <v>0</v>
      </c>
      <c r="N57" s="79">
        <f t="shared" si="27"/>
        <v>0</v>
      </c>
      <c r="O57" s="79">
        <f t="shared" si="27"/>
        <v>0</v>
      </c>
      <c r="P57" s="111">
        <f>SUM(P6:P56)</f>
        <v>735</v>
      </c>
      <c r="Q57" s="78">
        <f>COUNTA(Q6:Q56)</f>
        <v>0</v>
      </c>
      <c r="R57" s="79">
        <f>COUNTA(R6:R56)</f>
        <v>43</v>
      </c>
      <c r="S57" s="112">
        <f>SUM(S6:S56)</f>
        <v>645</v>
      </c>
      <c r="T57" s="455">
        <f aca="true" t="shared" si="28" ref="T57:AE57">COUNTA(T6:T56)</f>
        <v>41</v>
      </c>
      <c r="U57" s="347">
        <f t="shared" si="28"/>
        <v>43</v>
      </c>
      <c r="V57" s="347">
        <f t="shared" si="28"/>
        <v>43</v>
      </c>
      <c r="W57" s="347">
        <f t="shared" si="28"/>
        <v>40</v>
      </c>
      <c r="X57" s="347">
        <f t="shared" si="28"/>
        <v>41</v>
      </c>
      <c r="Y57" s="347">
        <f t="shared" si="28"/>
        <v>42</v>
      </c>
      <c r="Z57" s="347">
        <f t="shared" si="28"/>
        <v>41</v>
      </c>
      <c r="AA57" s="347">
        <f t="shared" si="28"/>
        <v>43</v>
      </c>
      <c r="AB57" s="347">
        <f t="shared" si="28"/>
        <v>43</v>
      </c>
      <c r="AC57" s="347">
        <f t="shared" si="28"/>
        <v>45</v>
      </c>
      <c r="AD57" s="347">
        <f t="shared" si="28"/>
        <v>48</v>
      </c>
      <c r="AE57" s="347">
        <f t="shared" si="28"/>
        <v>44</v>
      </c>
      <c r="AF57" s="456">
        <f>SUM(AF6:AF56)</f>
        <v>2570</v>
      </c>
      <c r="AG57" s="455">
        <f aca="true" t="shared" si="29" ref="AG57:AO57">COUNTA(AG6:AG56)</f>
        <v>28</v>
      </c>
      <c r="AH57" s="458">
        <f>COUNTA(AH6:AH56)</f>
        <v>37</v>
      </c>
      <c r="AI57" s="458">
        <f t="shared" si="29"/>
        <v>10</v>
      </c>
      <c r="AJ57" s="347">
        <f>COUNTA(AJ6:AJ56)</f>
        <v>28</v>
      </c>
      <c r="AK57" s="347">
        <f>COUNTA(AK6:AK56)</f>
        <v>12</v>
      </c>
      <c r="AL57" s="347">
        <f t="shared" si="29"/>
        <v>24</v>
      </c>
      <c r="AM57" s="347">
        <f t="shared" si="29"/>
        <v>38</v>
      </c>
      <c r="AN57" s="347">
        <f t="shared" si="29"/>
        <v>0</v>
      </c>
      <c r="AO57" s="347">
        <f t="shared" si="29"/>
        <v>0</v>
      </c>
      <c r="AP57" s="459">
        <f>SUM(AP6:AP56)</f>
        <v>1416</v>
      </c>
      <c r="AQ57" s="455">
        <f>COUNTA(AQ6:AQ56)</f>
        <v>40</v>
      </c>
      <c r="AR57" s="347">
        <f>COUNTA(AR6:AR56)</f>
        <v>33</v>
      </c>
      <c r="AS57" s="460">
        <f>SUM(AS6:AS56)</f>
        <v>584</v>
      </c>
      <c r="AT57" s="455">
        <f>COUNTA(AT6:AT56)</f>
        <v>10</v>
      </c>
      <c r="AU57" s="347">
        <f>COUNTA(AU6:AU56)</f>
        <v>7</v>
      </c>
      <c r="AV57" s="461">
        <f>COUNTA(AV6:AV56)</f>
        <v>0</v>
      </c>
      <c r="AW57" s="462">
        <f>SUM(AW6:AW56)</f>
        <v>255</v>
      </c>
      <c r="AX57" s="470">
        <f t="shared" si="22"/>
        <v>6990.937102157777</v>
      </c>
      <c r="AY57" s="485" t="s">
        <v>119</v>
      </c>
      <c r="AZ57" s="363" t="s">
        <v>119</v>
      </c>
      <c r="BA57" s="712">
        <f>SUM(BA6:BA56)</f>
        <v>99.99999999999999</v>
      </c>
      <c r="BB57" s="713">
        <f>SUM(BB6:BB56)</f>
        <v>2226.4130898591643</v>
      </c>
      <c r="BC57" s="357" t="s">
        <v>117</v>
      </c>
      <c r="BD57" s="549" t="s">
        <v>119</v>
      </c>
      <c r="BE57" s="633"/>
    </row>
    <row r="58" spans="1:57" s="718" customFormat="1" ht="24" customHeight="1">
      <c r="A58" s="985" t="s">
        <v>176</v>
      </c>
      <c r="B58" s="986"/>
      <c r="C58" s="959" t="s">
        <v>708</v>
      </c>
      <c r="D58" s="1231"/>
      <c r="E58" s="1231"/>
      <c r="F58" s="1231"/>
      <c r="G58" s="1232"/>
      <c r="H58" s="980" t="s">
        <v>709</v>
      </c>
      <c r="I58" s="981"/>
      <c r="J58" s="959" t="s">
        <v>708</v>
      </c>
      <c r="K58" s="1231"/>
      <c r="L58" s="1231"/>
      <c r="M58" s="1231"/>
      <c r="N58" s="1231"/>
      <c r="O58" s="1231"/>
      <c r="P58" s="1232"/>
      <c r="Q58" s="959" t="s">
        <v>708</v>
      </c>
      <c r="R58" s="1231"/>
      <c r="S58" s="1232"/>
      <c r="T58" s="959" t="s">
        <v>713</v>
      </c>
      <c r="U58" s="1231"/>
      <c r="V58" s="1231"/>
      <c r="W58" s="1231"/>
      <c r="X58" s="1231"/>
      <c r="Y58" s="1231"/>
      <c r="Z58" s="1231"/>
      <c r="AA58" s="1231"/>
      <c r="AB58" s="1231"/>
      <c r="AC58" s="1231"/>
      <c r="AD58" s="1231"/>
      <c r="AE58" s="1231"/>
      <c r="AF58" s="1232"/>
      <c r="AG58" s="959" t="s">
        <v>179</v>
      </c>
      <c r="AH58" s="1233"/>
      <c r="AI58" s="1233"/>
      <c r="AJ58" s="1233"/>
      <c r="AK58" s="1231"/>
      <c r="AL58" s="1231"/>
      <c r="AM58" s="1231"/>
      <c r="AN58" s="1231"/>
      <c r="AO58" s="1231"/>
      <c r="AP58" s="1232"/>
      <c r="AQ58" s="959" t="s">
        <v>708</v>
      </c>
      <c r="AR58" s="1231"/>
      <c r="AS58" s="1232"/>
      <c r="AT58" s="959" t="s">
        <v>177</v>
      </c>
      <c r="AU58" s="1231"/>
      <c r="AV58" s="1234"/>
      <c r="AW58" s="1232"/>
      <c r="AX58" s="471">
        <f>SUM(AX6:AX56)</f>
        <v>6990.937102157777</v>
      </c>
      <c r="AY58" s="486"/>
      <c r="AZ58" s="183"/>
      <c r="BA58" s="703"/>
      <c r="BB58" s="714"/>
      <c r="BC58" s="715"/>
      <c r="BD58" s="716"/>
      <c r="BE58" s="717"/>
    </row>
    <row r="59" spans="1:57" s="718" customFormat="1" ht="24" customHeight="1">
      <c r="A59" s="987"/>
      <c r="B59" s="988"/>
      <c r="C59" s="1235"/>
      <c r="D59" s="1079"/>
      <c r="E59" s="1079"/>
      <c r="F59" s="1079"/>
      <c r="G59" s="1236"/>
      <c r="H59" s="1237"/>
      <c r="I59" s="1200"/>
      <c r="J59" s="1090"/>
      <c r="K59" s="1208"/>
      <c r="L59" s="1208"/>
      <c r="M59" s="1208"/>
      <c r="N59" s="1208"/>
      <c r="O59" s="1208"/>
      <c r="P59" s="1238"/>
      <c r="Q59" s="968" t="s">
        <v>712</v>
      </c>
      <c r="R59" s="969"/>
      <c r="S59" s="970"/>
      <c r="T59" s="1239"/>
      <c r="U59" s="1217"/>
      <c r="V59" s="1217"/>
      <c r="W59" s="1217"/>
      <c r="X59" s="1217"/>
      <c r="Y59" s="1217"/>
      <c r="Z59" s="1217"/>
      <c r="AA59" s="1217"/>
      <c r="AB59" s="1217"/>
      <c r="AC59" s="1217"/>
      <c r="AD59" s="1217"/>
      <c r="AE59" s="1217"/>
      <c r="AF59" s="1218"/>
      <c r="AG59" s="1239"/>
      <c r="AH59" s="1217"/>
      <c r="AI59" s="1217"/>
      <c r="AJ59" s="1217"/>
      <c r="AK59" s="1217"/>
      <c r="AL59" s="1217"/>
      <c r="AM59" s="1217"/>
      <c r="AN59" s="1217"/>
      <c r="AO59" s="1217"/>
      <c r="AP59" s="1218"/>
      <c r="AQ59" s="968" t="s">
        <v>747</v>
      </c>
      <c r="AR59" s="969"/>
      <c r="AS59" s="970"/>
      <c r="AT59" s="1129" t="s">
        <v>749</v>
      </c>
      <c r="AU59" s="1104"/>
      <c r="AV59" s="1104"/>
      <c r="AW59" s="1105"/>
      <c r="AX59" s="472">
        <f>51*BB5</f>
        <v>16014</v>
      </c>
      <c r="AY59" s="487"/>
      <c r="AZ59" s="200">
        <f>AX57/AX59*100</f>
        <v>43.655158624689506</v>
      </c>
      <c r="BA59" s="201"/>
      <c r="BB59" s="257">
        <f>BB57/51</f>
        <v>43.6551586246895</v>
      </c>
      <c r="BC59" s="719"/>
      <c r="BD59" s="720"/>
      <c r="BE59" s="717"/>
    </row>
    <row r="60" spans="1:57" s="718" customFormat="1" ht="24" customHeight="1" thickBot="1">
      <c r="A60" s="1049" t="s">
        <v>363</v>
      </c>
      <c r="B60" s="1050"/>
      <c r="C60" s="1222" t="s">
        <v>710</v>
      </c>
      <c r="D60" s="1223"/>
      <c r="E60" s="1223"/>
      <c r="F60" s="1223"/>
      <c r="G60" s="1224"/>
      <c r="H60" s="1228" t="s">
        <v>710</v>
      </c>
      <c r="I60" s="1203"/>
      <c r="J60" s="1222" t="s">
        <v>710</v>
      </c>
      <c r="K60" s="1223"/>
      <c r="L60" s="1223"/>
      <c r="M60" s="1223"/>
      <c r="N60" s="1223"/>
      <c r="O60" s="1223"/>
      <c r="P60" s="1224"/>
      <c r="Q60" s="1084" t="s">
        <v>711</v>
      </c>
      <c r="R60" s="1229"/>
      <c r="S60" s="1230"/>
      <c r="T60" s="1084" t="s">
        <v>751</v>
      </c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30"/>
      <c r="AG60" s="1222" t="s">
        <v>739</v>
      </c>
      <c r="AH60" s="1227"/>
      <c r="AI60" s="1227"/>
      <c r="AJ60" s="1227"/>
      <c r="AK60" s="1223"/>
      <c r="AL60" s="1223"/>
      <c r="AM60" s="1223"/>
      <c r="AN60" s="1223"/>
      <c r="AO60" s="1223"/>
      <c r="AP60" s="1224"/>
      <c r="AQ60" s="1084" t="s">
        <v>714</v>
      </c>
      <c r="AR60" s="1229"/>
      <c r="AS60" s="1230"/>
      <c r="AT60" s="925" t="s">
        <v>750</v>
      </c>
      <c r="AU60" s="926"/>
      <c r="AV60" s="926"/>
      <c r="AW60" s="927"/>
      <c r="AX60" s="473" t="s">
        <v>457</v>
      </c>
      <c r="AY60" s="488"/>
      <c r="AZ60" s="204" t="s">
        <v>456</v>
      </c>
      <c r="BA60" s="205"/>
      <c r="BB60" s="206" t="s">
        <v>365</v>
      </c>
      <c r="BC60" s="1188" t="s">
        <v>705</v>
      </c>
      <c r="BD60" s="1189"/>
      <c r="BE60" s="717"/>
    </row>
    <row r="61" spans="1:57" s="718" customFormat="1" ht="24" customHeight="1" thickBot="1">
      <c r="A61" s="1049" t="s">
        <v>270</v>
      </c>
      <c r="B61" s="1050"/>
      <c r="C61" s="1222"/>
      <c r="D61" s="1223"/>
      <c r="E61" s="1223"/>
      <c r="F61" s="1223"/>
      <c r="G61" s="1224"/>
      <c r="H61" s="960"/>
      <c r="I61" s="961"/>
      <c r="J61" s="1222"/>
      <c r="K61" s="1223"/>
      <c r="L61" s="1223"/>
      <c r="M61" s="1223"/>
      <c r="N61" s="1223"/>
      <c r="O61" s="1223"/>
      <c r="P61" s="1224"/>
      <c r="Q61" s="925"/>
      <c r="R61" s="926"/>
      <c r="S61" s="927"/>
      <c r="T61" s="1085" t="s">
        <v>681</v>
      </c>
      <c r="U61" s="1225"/>
      <c r="V61" s="1225"/>
      <c r="W61" s="1225"/>
      <c r="X61" s="1225"/>
      <c r="Y61" s="1225"/>
      <c r="Z61" s="1225"/>
      <c r="AA61" s="1225"/>
      <c r="AB61" s="1225"/>
      <c r="AC61" s="1225"/>
      <c r="AD61" s="1225"/>
      <c r="AE61" s="1225"/>
      <c r="AF61" s="1226"/>
      <c r="AG61" s="1222"/>
      <c r="AH61" s="1227"/>
      <c r="AI61" s="1227"/>
      <c r="AJ61" s="1227"/>
      <c r="AK61" s="1223"/>
      <c r="AL61" s="1223"/>
      <c r="AM61" s="1223"/>
      <c r="AN61" s="1223"/>
      <c r="AO61" s="1223"/>
      <c r="AP61" s="1224"/>
      <c r="AQ61" s="925"/>
      <c r="AR61" s="926"/>
      <c r="AS61" s="927"/>
      <c r="AT61" s="1221"/>
      <c r="AU61" s="1219"/>
      <c r="AV61" s="1219"/>
      <c r="AW61" s="1220"/>
      <c r="AX61" s="721"/>
      <c r="AY61" s="722"/>
      <c r="AZ61" s="184"/>
      <c r="BA61" s="723"/>
      <c r="BB61" s="724"/>
      <c r="BC61" s="1190"/>
      <c r="BD61" s="1191"/>
      <c r="BE61" s="725"/>
    </row>
    <row r="62" ht="48" customHeight="1" thickBot="1">
      <c r="N62" s="4"/>
    </row>
    <row r="63" spans="1:14" ht="21" customHeight="1" thickBot="1">
      <c r="A63" s="1183" t="s">
        <v>174</v>
      </c>
      <c r="B63" s="1184"/>
      <c r="C63" s="1184"/>
      <c r="D63" s="1184"/>
      <c r="E63" s="1184"/>
      <c r="F63" s="1184"/>
      <c r="G63" s="1185"/>
      <c r="H63" s="1185"/>
      <c r="I63" s="1185"/>
      <c r="J63" s="1185"/>
      <c r="K63" s="1185"/>
      <c r="L63" s="1186"/>
      <c r="N63" s="4"/>
    </row>
    <row r="64" spans="1:31" ht="19.5" customHeight="1">
      <c r="A64" s="25" t="s">
        <v>62</v>
      </c>
      <c r="B64" s="74" t="s">
        <v>61</v>
      </c>
      <c r="C64" s="12" t="s">
        <v>108</v>
      </c>
      <c r="D64" s="982" t="s">
        <v>109</v>
      </c>
      <c r="E64" s="1135"/>
      <c r="F64" s="1135"/>
      <c r="G64" s="1136"/>
      <c r="H64" s="597"/>
      <c r="I64" s="982" t="s">
        <v>579</v>
      </c>
      <c r="J64" s="1135"/>
      <c r="K64" s="1135"/>
      <c r="L64" s="1136"/>
      <c r="M64" s="386"/>
      <c r="N64" s="4"/>
      <c r="T64" s="386"/>
      <c r="U64" s="1137"/>
      <c r="V64" s="1137"/>
      <c r="W64" s="1137"/>
      <c r="X64" s="1137"/>
      <c r="Y64" s="1137"/>
      <c r="Z64" s="1137"/>
      <c r="AA64" s="1137"/>
      <c r="AB64" s="1137"/>
      <c r="AC64" s="1137"/>
      <c r="AD64" s="1137"/>
      <c r="AE64" s="1137"/>
    </row>
    <row r="65" spans="1:31" ht="19.5" customHeight="1">
      <c r="A65" s="12" t="s">
        <v>92</v>
      </c>
      <c r="B65" s="64" t="s">
        <v>93</v>
      </c>
      <c r="C65" s="12" t="s">
        <v>111</v>
      </c>
      <c r="D65" s="900" t="s">
        <v>112</v>
      </c>
      <c r="E65" s="1104"/>
      <c r="F65" s="1104"/>
      <c r="G65" s="1105"/>
      <c r="H65" s="339"/>
      <c r="I65" s="900" t="s">
        <v>418</v>
      </c>
      <c r="J65" s="1104"/>
      <c r="K65" s="1104"/>
      <c r="L65" s="1105"/>
      <c r="M65" s="386"/>
      <c r="N65" s="4"/>
      <c r="T65" s="386"/>
      <c r="U65" s="1137"/>
      <c r="V65" s="1137"/>
      <c r="W65" s="1137"/>
      <c r="X65" s="1137"/>
      <c r="Y65" s="1137"/>
      <c r="Z65" s="1137"/>
      <c r="AA65" s="1137"/>
      <c r="AB65" s="1137"/>
      <c r="AC65" s="1137"/>
      <c r="AD65" s="1137"/>
      <c r="AE65" s="1137"/>
    </row>
    <row r="66" spans="1:21" ht="19.5" customHeight="1">
      <c r="A66" s="12" t="s">
        <v>94</v>
      </c>
      <c r="B66" s="64" t="s">
        <v>95</v>
      </c>
      <c r="C66" s="12" t="s">
        <v>113</v>
      </c>
      <c r="D66" s="900" t="s">
        <v>149</v>
      </c>
      <c r="E66" s="1104"/>
      <c r="F66" s="1104"/>
      <c r="G66" s="1105"/>
      <c r="H66" s="329"/>
      <c r="I66" s="900" t="s">
        <v>738</v>
      </c>
      <c r="J66" s="1104"/>
      <c r="K66" s="1104"/>
      <c r="L66" s="1105"/>
      <c r="N66" s="4"/>
      <c r="U66" s="297"/>
    </row>
    <row r="67" spans="1:21" ht="22.5" customHeight="1">
      <c r="A67" s="12" t="s">
        <v>251</v>
      </c>
      <c r="B67" s="64" t="s">
        <v>252</v>
      </c>
      <c r="C67" s="72" t="s">
        <v>336</v>
      </c>
      <c r="D67" s="900" t="s">
        <v>337</v>
      </c>
      <c r="E67" s="1104"/>
      <c r="F67" s="1104"/>
      <c r="G67" s="1105"/>
      <c r="H67" s="90"/>
      <c r="I67" s="900" t="s">
        <v>700</v>
      </c>
      <c r="J67" s="1104"/>
      <c r="K67" s="1104"/>
      <c r="L67" s="1105"/>
      <c r="N67" s="4"/>
      <c r="U67" s="298"/>
    </row>
    <row r="68" spans="1:14" ht="19.5" customHeight="1">
      <c r="A68" s="12" t="s">
        <v>99</v>
      </c>
      <c r="B68" s="64" t="s">
        <v>130</v>
      </c>
      <c r="C68" s="390" t="s">
        <v>463</v>
      </c>
      <c r="D68" s="900" t="s">
        <v>464</v>
      </c>
      <c r="E68" s="1217"/>
      <c r="F68" s="1217"/>
      <c r="G68" s="1218"/>
      <c r="H68" s="73"/>
      <c r="I68" s="909" t="s">
        <v>740</v>
      </c>
      <c r="J68" s="909"/>
      <c r="K68" s="909"/>
      <c r="L68" s="910"/>
      <c r="N68" s="4"/>
    </row>
    <row r="69" spans="1:14" ht="23.25" customHeight="1">
      <c r="A69" s="12" t="s">
        <v>103</v>
      </c>
      <c r="B69" s="64" t="s">
        <v>105</v>
      </c>
      <c r="C69" s="25" t="s">
        <v>185</v>
      </c>
      <c r="D69" s="900" t="s">
        <v>680</v>
      </c>
      <c r="E69" s="1217"/>
      <c r="F69" s="1217"/>
      <c r="G69" s="1218"/>
      <c r="H69" s="317"/>
      <c r="I69" s="900" t="s">
        <v>415</v>
      </c>
      <c r="J69" s="1104"/>
      <c r="K69" s="1104"/>
      <c r="L69" s="1105"/>
      <c r="N69" s="4"/>
    </row>
    <row r="70" spans="1:14" ht="23.25" customHeight="1" thickBot="1">
      <c r="A70" s="70" t="s">
        <v>104</v>
      </c>
      <c r="B70" s="71" t="s">
        <v>106</v>
      </c>
      <c r="C70" s="63" t="s">
        <v>186</v>
      </c>
      <c r="D70" s="1141" t="s">
        <v>679</v>
      </c>
      <c r="E70" s="1219"/>
      <c r="F70" s="1219"/>
      <c r="G70" s="1220"/>
      <c r="H70" s="556"/>
      <c r="I70" s="900" t="s">
        <v>746</v>
      </c>
      <c r="J70" s="1104"/>
      <c r="K70" s="1104"/>
      <c r="L70" s="1105"/>
      <c r="N70" s="4"/>
    </row>
    <row r="71" ht="13.5" thickBot="1">
      <c r="N71" s="4"/>
    </row>
    <row r="72" spans="1:14" ht="21" customHeight="1" thickBot="1">
      <c r="A72" s="179" t="s">
        <v>278</v>
      </c>
      <c r="B72" s="178" t="s">
        <v>277</v>
      </c>
      <c r="C72" s="1015" t="s">
        <v>156</v>
      </c>
      <c r="D72" s="1016"/>
      <c r="E72" s="1017"/>
      <c r="F72" s="1018" t="s">
        <v>157</v>
      </c>
      <c r="G72" s="1016"/>
      <c r="H72" s="1016"/>
      <c r="I72" s="1016"/>
      <c r="J72" s="1016"/>
      <c r="K72" s="1016"/>
      <c r="L72" s="1017"/>
      <c r="N72" s="4"/>
    </row>
    <row r="73" spans="1:14" ht="41.25" customHeight="1" thickBot="1">
      <c r="A73" s="172">
        <v>225</v>
      </c>
      <c r="B73" s="175" t="s">
        <v>150</v>
      </c>
      <c r="C73" s="1012" t="s">
        <v>368</v>
      </c>
      <c r="D73" s="1013"/>
      <c r="E73" s="1014"/>
      <c r="F73" s="1181" t="s">
        <v>742</v>
      </c>
      <c r="G73" s="1212"/>
      <c r="H73" s="1212"/>
      <c r="I73" s="1212"/>
      <c r="J73" s="1212"/>
      <c r="K73" s="1212"/>
      <c r="L73" s="1213"/>
      <c r="N73" s="4"/>
    </row>
    <row r="74" spans="1:15" ht="42" customHeight="1" thickBot="1">
      <c r="A74" s="381">
        <v>212</v>
      </c>
      <c r="B74" s="380" t="s">
        <v>151</v>
      </c>
      <c r="C74" s="1019" t="s">
        <v>762</v>
      </c>
      <c r="D74" s="1020"/>
      <c r="E74" s="1021"/>
      <c r="F74" s="1181" t="s">
        <v>661</v>
      </c>
      <c r="G74" s="1212"/>
      <c r="H74" s="1212"/>
      <c r="I74" s="1212"/>
      <c r="J74" s="1212"/>
      <c r="K74" s="1214"/>
      <c r="L74" s="1207"/>
      <c r="N74" s="4"/>
      <c r="O74" s="1" t="s">
        <v>276</v>
      </c>
    </row>
    <row r="75" spans="1:16" ht="42" customHeight="1" thickBot="1">
      <c r="A75" s="174">
        <v>207</v>
      </c>
      <c r="B75" s="177" t="s">
        <v>152</v>
      </c>
      <c r="C75" s="1025" t="s">
        <v>702</v>
      </c>
      <c r="D75" s="1026"/>
      <c r="E75" s="1027"/>
      <c r="F75" s="1177" t="s">
        <v>663</v>
      </c>
      <c r="G75" s="1078"/>
      <c r="H75" s="1078"/>
      <c r="I75" s="1078"/>
      <c r="J75" s="1078"/>
      <c r="K75" s="1215"/>
      <c r="L75" s="1216"/>
      <c r="N75" s="1204"/>
      <c r="O75" s="1204"/>
      <c r="P75" s="1204"/>
    </row>
    <row r="76" ht="7.5" customHeight="1" thickBot="1">
      <c r="N76" s="4"/>
    </row>
    <row r="77" spans="1:14" ht="21.75" customHeight="1" thickBot="1">
      <c r="A77" s="1178" t="s">
        <v>745</v>
      </c>
      <c r="B77" s="1179"/>
      <c r="C77" s="1179"/>
      <c r="D77" s="1179"/>
      <c r="E77" s="1179"/>
      <c r="F77" s="1179"/>
      <c r="G77" s="1179"/>
      <c r="H77" s="1179"/>
      <c r="I77" s="1205"/>
      <c r="N77" s="4"/>
    </row>
    <row r="78" spans="1:14" ht="20.25" customHeight="1" thickBot="1">
      <c r="A78" s="57" t="s">
        <v>0</v>
      </c>
      <c r="B78" s="58" t="s">
        <v>168</v>
      </c>
      <c r="C78" s="1022" t="s">
        <v>169</v>
      </c>
      <c r="D78" s="1206"/>
      <c r="E78" s="1206"/>
      <c r="F78" s="1206"/>
      <c r="G78" s="1032" t="s">
        <v>170</v>
      </c>
      <c r="H78" s="1022"/>
      <c r="I78" s="1207"/>
      <c r="N78" s="4"/>
    </row>
    <row r="79" spans="1:14" ht="15.75" customHeight="1">
      <c r="A79" s="211" t="s">
        <v>1</v>
      </c>
      <c r="B79" s="709" t="s">
        <v>659</v>
      </c>
      <c r="C79" s="1208" t="s">
        <v>163</v>
      </c>
      <c r="D79" s="1208"/>
      <c r="E79" s="1208"/>
      <c r="F79" s="1208"/>
      <c r="G79" s="1209"/>
      <c r="H79" s="1210"/>
      <c r="I79" s="1211"/>
      <c r="N79" s="4"/>
    </row>
    <row r="80" spans="1:14" ht="15.75" customHeight="1">
      <c r="A80" s="201" t="s">
        <v>2</v>
      </c>
      <c r="B80" s="233"/>
      <c r="C80" s="1079" t="s">
        <v>660</v>
      </c>
      <c r="D80" s="1079"/>
      <c r="E80" s="1079"/>
      <c r="F80" s="1079"/>
      <c r="G80" s="1198"/>
      <c r="H80" s="1199"/>
      <c r="I80" s="1200"/>
      <c r="N80" s="4"/>
    </row>
    <row r="81" spans="1:14" ht="15.75" customHeight="1">
      <c r="A81" s="201" t="s">
        <v>3</v>
      </c>
      <c r="B81" s="233" t="s">
        <v>329</v>
      </c>
      <c r="C81" s="1079" t="s">
        <v>330</v>
      </c>
      <c r="D81" s="1079"/>
      <c r="E81" s="1079"/>
      <c r="F81" s="1079"/>
      <c r="G81" s="1198"/>
      <c r="H81" s="1199"/>
      <c r="I81" s="1200"/>
      <c r="N81" s="4"/>
    </row>
    <row r="82" spans="1:14" ht="15.75" customHeight="1">
      <c r="A82" s="201" t="s">
        <v>4</v>
      </c>
      <c r="B82" s="233" t="s">
        <v>331</v>
      </c>
      <c r="C82" s="1079" t="s">
        <v>332</v>
      </c>
      <c r="D82" s="1079"/>
      <c r="E82" s="1079"/>
      <c r="F82" s="1079"/>
      <c r="G82" s="1198"/>
      <c r="H82" s="1199"/>
      <c r="I82" s="1200"/>
      <c r="N82" s="4"/>
    </row>
    <row r="83" spans="1:14" ht="15.75" customHeight="1">
      <c r="A83" s="201" t="s">
        <v>5</v>
      </c>
      <c r="B83" s="233" t="s">
        <v>743</v>
      </c>
      <c r="C83" s="1079" t="s">
        <v>757</v>
      </c>
      <c r="D83" s="1079"/>
      <c r="E83" s="1079"/>
      <c r="F83" s="1079"/>
      <c r="G83" s="1198"/>
      <c r="H83" s="1199"/>
      <c r="I83" s="1200"/>
      <c r="N83" s="4"/>
    </row>
    <row r="84" spans="1:14" ht="15.75" customHeight="1" thickBot="1">
      <c r="A84" s="441" t="s">
        <v>6</v>
      </c>
      <c r="B84" s="234" t="s">
        <v>326</v>
      </c>
      <c r="C84" s="1078" t="s">
        <v>326</v>
      </c>
      <c r="D84" s="1078"/>
      <c r="E84" s="1078"/>
      <c r="F84" s="1078"/>
      <c r="G84" s="1201"/>
      <c r="H84" s="1202"/>
      <c r="I84" s="1203"/>
      <c r="N84" s="4"/>
    </row>
    <row r="85" spans="3:14" ht="7.5" customHeight="1" thickBot="1">
      <c r="C85" s="1046"/>
      <c r="D85" s="1046"/>
      <c r="E85" s="1046"/>
      <c r="N85" s="4"/>
    </row>
    <row r="86" spans="1:14" ht="24.75" customHeight="1" thickBot="1">
      <c r="A86" s="1173" t="s">
        <v>761</v>
      </c>
      <c r="B86" s="1195"/>
      <c r="C86" s="1196"/>
      <c r="D86" s="1196"/>
      <c r="E86" s="1196"/>
      <c r="F86" s="1196"/>
      <c r="G86" s="1196"/>
      <c r="H86" s="1196"/>
      <c r="I86" s="1197"/>
      <c r="N86" s="4"/>
    </row>
    <row r="87" spans="1:14" ht="7.5" customHeight="1" thickBot="1">
      <c r="A87" s="726"/>
      <c r="B87" s="726"/>
      <c r="C87" s="727"/>
      <c r="D87" s="727"/>
      <c r="E87" s="727"/>
      <c r="F87" s="727"/>
      <c r="G87" s="727"/>
      <c r="H87" s="727"/>
      <c r="I87" s="727"/>
      <c r="N87" s="4"/>
    </row>
    <row r="88" spans="1:14" ht="39.75" customHeight="1" thickBot="1">
      <c r="A88" s="1173" t="s">
        <v>744</v>
      </c>
      <c r="B88" s="1195"/>
      <c r="C88" s="1196"/>
      <c r="D88" s="1196"/>
      <c r="E88" s="1196"/>
      <c r="F88" s="1196"/>
      <c r="G88" s="1196"/>
      <c r="H88" s="1196"/>
      <c r="I88" s="1197"/>
      <c r="N88" s="4"/>
    </row>
    <row r="89" spans="7:52" ht="12">
      <c r="G89" s="1"/>
      <c r="N89" s="4"/>
      <c r="P89" s="1"/>
      <c r="S89" s="1"/>
      <c r="AF89" s="1"/>
      <c r="AP89" s="1"/>
      <c r="AS89" s="1"/>
      <c r="AW89" s="1"/>
      <c r="AX89" s="1"/>
      <c r="AY89" s="1"/>
      <c r="AZ89" s="1"/>
    </row>
    <row r="90" spans="7:52" ht="12">
      <c r="G90" s="1"/>
      <c r="N90" s="4"/>
      <c r="P90" s="1"/>
      <c r="S90" s="1"/>
      <c r="AF90" s="1"/>
      <c r="AP90" s="1"/>
      <c r="AS90" s="1"/>
      <c r="AW90" s="1"/>
      <c r="AX90" s="1"/>
      <c r="AY90" s="1"/>
      <c r="AZ90" s="1"/>
    </row>
    <row r="91" spans="7:52" ht="12">
      <c r="G91" s="1"/>
      <c r="N91" s="4"/>
      <c r="P91" s="1"/>
      <c r="S91" s="1"/>
      <c r="AF91" s="1"/>
      <c r="AP91" s="1"/>
      <c r="AS91" s="1"/>
      <c r="AW91" s="1"/>
      <c r="AX91" s="1"/>
      <c r="AY91" s="1"/>
      <c r="AZ91" s="1"/>
    </row>
    <row r="92" spans="7:52" ht="12">
      <c r="G92" s="1"/>
      <c r="N92" s="4"/>
      <c r="P92" s="1"/>
      <c r="S92" s="1"/>
      <c r="AF92" s="1"/>
      <c r="AP92" s="1"/>
      <c r="AS92" s="1"/>
      <c r="AW92" s="1"/>
      <c r="AX92" s="1"/>
      <c r="AY92" s="1"/>
      <c r="AZ92" s="1"/>
    </row>
    <row r="93" spans="7:52" ht="12">
      <c r="G93" s="1"/>
      <c r="N93" s="4"/>
      <c r="P93" s="1"/>
      <c r="S93" s="1"/>
      <c r="AF93" s="1"/>
      <c r="AP93" s="1"/>
      <c r="AS93" s="1"/>
      <c r="AW93" s="1"/>
      <c r="AX93" s="1"/>
      <c r="AY93" s="1"/>
      <c r="AZ93" s="1"/>
    </row>
    <row r="94" spans="7:52" ht="12">
      <c r="G94" s="1"/>
      <c r="N94" s="4"/>
      <c r="P94" s="1"/>
      <c r="S94" s="1"/>
      <c r="AF94" s="1"/>
      <c r="AP94" s="1"/>
      <c r="AS94" s="1"/>
      <c r="AW94" s="1"/>
      <c r="AX94" s="1"/>
      <c r="AY94" s="1"/>
      <c r="AZ94" s="1"/>
    </row>
    <row r="95" spans="7:52" ht="12">
      <c r="G95" s="1"/>
      <c r="N95" s="4"/>
      <c r="P95" s="1"/>
      <c r="S95" s="1"/>
      <c r="AF95" s="1"/>
      <c r="AP95" s="1"/>
      <c r="AS95" s="1"/>
      <c r="AW95" s="1"/>
      <c r="AX95" s="1"/>
      <c r="AY95" s="1"/>
      <c r="AZ95" s="1"/>
    </row>
    <row r="96" spans="7:52" ht="12">
      <c r="G96" s="1"/>
      <c r="N96" s="4"/>
      <c r="P96" s="1"/>
      <c r="S96" s="1"/>
      <c r="AF96" s="1"/>
      <c r="AP96" s="1"/>
      <c r="AS96" s="1"/>
      <c r="AW96" s="1"/>
      <c r="AX96" s="1"/>
      <c r="AY96" s="1"/>
      <c r="AZ96" s="1"/>
    </row>
    <row r="97" spans="7:52" ht="12">
      <c r="G97" s="1"/>
      <c r="N97" s="4"/>
      <c r="P97" s="1"/>
      <c r="S97" s="1"/>
      <c r="AF97" s="1"/>
      <c r="AP97" s="1"/>
      <c r="AS97" s="1"/>
      <c r="AW97" s="1"/>
      <c r="AX97" s="1"/>
      <c r="AY97" s="1"/>
      <c r="AZ97" s="1"/>
    </row>
    <row r="98" spans="7:52" ht="12">
      <c r="G98" s="1"/>
      <c r="N98" s="4"/>
      <c r="P98" s="1"/>
      <c r="S98" s="1"/>
      <c r="AF98" s="1"/>
      <c r="AP98" s="1"/>
      <c r="AS98" s="1"/>
      <c r="AW98" s="1"/>
      <c r="AX98" s="1"/>
      <c r="AY98" s="1"/>
      <c r="AZ98" s="1"/>
    </row>
    <row r="99" spans="7:52" ht="12">
      <c r="G99" s="1"/>
      <c r="N99" s="4"/>
      <c r="P99" s="1"/>
      <c r="S99" s="1"/>
      <c r="AF99" s="1"/>
      <c r="AP99" s="1"/>
      <c r="AS99" s="1"/>
      <c r="AW99" s="1"/>
      <c r="AX99" s="1"/>
      <c r="AY99" s="1"/>
      <c r="AZ99" s="1"/>
    </row>
    <row r="100" spans="7:52" ht="12">
      <c r="G100" s="1"/>
      <c r="P100" s="1"/>
      <c r="S100" s="1"/>
      <c r="AF100" s="1"/>
      <c r="AP100" s="1"/>
      <c r="AS100" s="1"/>
      <c r="AW100" s="1"/>
      <c r="AX100" s="1"/>
      <c r="AY100" s="1"/>
      <c r="AZ100" s="1"/>
    </row>
    <row r="101" spans="7:52" ht="12">
      <c r="G101" s="1"/>
      <c r="P101" s="1"/>
      <c r="S101" s="1"/>
      <c r="AF101" s="1"/>
      <c r="AP101" s="1"/>
      <c r="AS101" s="1"/>
      <c r="AW101" s="1"/>
      <c r="AX101" s="1"/>
      <c r="AY101" s="1"/>
      <c r="AZ101" s="1"/>
    </row>
    <row r="102" spans="7:52" ht="12">
      <c r="G102" s="1"/>
      <c r="P102" s="1"/>
      <c r="S102" s="1"/>
      <c r="AF102" s="1"/>
      <c r="AP102" s="1"/>
      <c r="AS102" s="1"/>
      <c r="AW102" s="1"/>
      <c r="AX102" s="1"/>
      <c r="AY102" s="1"/>
      <c r="AZ102" s="1"/>
    </row>
  </sheetData>
  <sheetProtection/>
  <mergeCells count="112">
    <mergeCell ref="I70:L70"/>
    <mergeCell ref="A1:L1"/>
    <mergeCell ref="M1:AF1"/>
    <mergeCell ref="AG1:AX1"/>
    <mergeCell ref="AY1:BD1"/>
    <mergeCell ref="A3:A5"/>
    <mergeCell ref="B3:B5"/>
    <mergeCell ref="C3:G3"/>
    <mergeCell ref="H3:I3"/>
    <mergeCell ref="J3:P3"/>
    <mergeCell ref="Q3:S3"/>
    <mergeCell ref="T3:AF3"/>
    <mergeCell ref="AG3:AP3"/>
    <mergeCell ref="AQ3:AS3"/>
    <mergeCell ref="AT3:AW3"/>
    <mergeCell ref="AX3:AX5"/>
    <mergeCell ref="AF4:AF5"/>
    <mergeCell ref="AP4:AP5"/>
    <mergeCell ref="AS4:AS5"/>
    <mergeCell ref="AW4:AW5"/>
    <mergeCell ref="AY3:AY5"/>
    <mergeCell ref="AZ3:AZ5"/>
    <mergeCell ref="BA3:BA5"/>
    <mergeCell ref="BB3:BB4"/>
    <mergeCell ref="BC3:BC5"/>
    <mergeCell ref="BD3:BD5"/>
    <mergeCell ref="D4:D5"/>
    <mergeCell ref="F4:F5"/>
    <mergeCell ref="G4:G5"/>
    <mergeCell ref="I4:I5"/>
    <mergeCell ref="P4:P5"/>
    <mergeCell ref="S4:S5"/>
    <mergeCell ref="A57:B57"/>
    <mergeCell ref="A58:B59"/>
    <mergeCell ref="C58:G58"/>
    <mergeCell ref="H58:I58"/>
    <mergeCell ref="J58:P58"/>
    <mergeCell ref="Q58:S58"/>
    <mergeCell ref="T58:AF58"/>
    <mergeCell ref="AG58:AP58"/>
    <mergeCell ref="AQ58:AS58"/>
    <mergeCell ref="AT58:AW58"/>
    <mergeCell ref="C59:G59"/>
    <mergeCell ref="H59:I59"/>
    <mergeCell ref="J59:P59"/>
    <mergeCell ref="Q59:S59"/>
    <mergeCell ref="T59:AF59"/>
    <mergeCell ref="AG59:AP59"/>
    <mergeCell ref="AQ59:AS59"/>
    <mergeCell ref="AT59:AW59"/>
    <mergeCell ref="A60:B60"/>
    <mergeCell ref="C60:G60"/>
    <mergeCell ref="H60:I60"/>
    <mergeCell ref="J60:P60"/>
    <mergeCell ref="Q60:S60"/>
    <mergeCell ref="T60:AF60"/>
    <mergeCell ref="AG60:AP60"/>
    <mergeCell ref="AQ60:AS60"/>
    <mergeCell ref="AT60:AW60"/>
    <mergeCell ref="BC60:BD61"/>
    <mergeCell ref="A61:B61"/>
    <mergeCell ref="C61:G61"/>
    <mergeCell ref="H61:I61"/>
    <mergeCell ref="J61:P61"/>
    <mergeCell ref="Q61:S61"/>
    <mergeCell ref="T61:AF61"/>
    <mergeCell ref="AG61:AP61"/>
    <mergeCell ref="AQ61:AS61"/>
    <mergeCell ref="AT61:AW61"/>
    <mergeCell ref="I68:L68"/>
    <mergeCell ref="A63:L63"/>
    <mergeCell ref="D64:G64"/>
    <mergeCell ref="I64:L64"/>
    <mergeCell ref="U64:AE64"/>
    <mergeCell ref="D65:G65"/>
    <mergeCell ref="I65:L65"/>
    <mergeCell ref="U65:AE65"/>
    <mergeCell ref="D69:G69"/>
    <mergeCell ref="I69:L69"/>
    <mergeCell ref="D70:G70"/>
    <mergeCell ref="C72:E72"/>
    <mergeCell ref="F72:L72"/>
    <mergeCell ref="D66:G66"/>
    <mergeCell ref="I66:L66"/>
    <mergeCell ref="D67:G67"/>
    <mergeCell ref="I67:L67"/>
    <mergeCell ref="D68:G68"/>
    <mergeCell ref="C73:E73"/>
    <mergeCell ref="F73:L73"/>
    <mergeCell ref="C74:E74"/>
    <mergeCell ref="F74:L74"/>
    <mergeCell ref="C75:E75"/>
    <mergeCell ref="F75:L75"/>
    <mergeCell ref="N75:P75"/>
    <mergeCell ref="A77:I77"/>
    <mergeCell ref="C78:F78"/>
    <mergeCell ref="G78:I78"/>
    <mergeCell ref="C79:F79"/>
    <mergeCell ref="G79:I79"/>
    <mergeCell ref="C80:F80"/>
    <mergeCell ref="G80:I80"/>
    <mergeCell ref="C81:F81"/>
    <mergeCell ref="G81:I81"/>
    <mergeCell ref="C82:F82"/>
    <mergeCell ref="G82:I82"/>
    <mergeCell ref="A88:I88"/>
    <mergeCell ref="C83:F83"/>
    <mergeCell ref="G83:I83"/>
    <mergeCell ref="C84:F84"/>
    <mergeCell ref="G84:I84"/>
    <mergeCell ref="C85:E85"/>
    <mergeCell ref="A86:I86"/>
  </mergeCells>
  <printOptions/>
  <pageMargins left="0.23" right="0.17" top="0.34" bottom="0.41" header="0.38" footer="0.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6.00390625" style="490" customWidth="1"/>
    <col min="2" max="2" width="52.7109375" style="492" customWidth="1"/>
    <col min="3" max="3" width="12.7109375" style="491" customWidth="1"/>
    <col min="4" max="5" width="12.7109375" style="490" customWidth="1"/>
    <col min="6" max="16384" width="9.140625" style="490" customWidth="1"/>
  </cols>
  <sheetData>
    <row r="1" spans="1:5" ht="33" customHeight="1">
      <c r="A1" s="1193" t="s">
        <v>768</v>
      </c>
      <c r="B1" s="1194"/>
      <c r="C1" s="1194"/>
      <c r="D1" s="1194"/>
      <c r="E1" s="1194"/>
    </row>
    <row r="2" spans="1:5" ht="42.75" customHeight="1" thickBot="1">
      <c r="A2" s="1192" t="s">
        <v>764</v>
      </c>
      <c r="B2" s="1192"/>
      <c r="C2" s="1192"/>
      <c r="D2" s="1192"/>
      <c r="E2" s="1192"/>
    </row>
    <row r="3" spans="1:5" ht="74.25" customHeight="1" thickBot="1">
      <c r="A3" s="501" t="s">
        <v>0</v>
      </c>
      <c r="B3" s="502" t="s">
        <v>598</v>
      </c>
      <c r="C3" s="503" t="s">
        <v>699</v>
      </c>
      <c r="D3" s="504" t="s">
        <v>766</v>
      </c>
      <c r="E3" s="505" t="s">
        <v>767</v>
      </c>
    </row>
    <row r="4" spans="1:5" ht="22.5" customHeight="1">
      <c r="A4" s="682" t="s">
        <v>1</v>
      </c>
      <c r="B4" s="683" t="s">
        <v>599</v>
      </c>
      <c r="C4" s="675">
        <v>297.57142857142856</v>
      </c>
      <c r="D4" s="664" t="s">
        <v>452</v>
      </c>
      <c r="E4" s="665" t="s">
        <v>452</v>
      </c>
    </row>
    <row r="5" spans="1:5" ht="22.5" customHeight="1">
      <c r="A5" s="684" t="s">
        <v>2</v>
      </c>
      <c r="B5" s="685" t="s">
        <v>368</v>
      </c>
      <c r="C5" s="676">
        <v>225</v>
      </c>
      <c r="D5" s="663" t="s">
        <v>199</v>
      </c>
      <c r="E5" s="666" t="s">
        <v>199</v>
      </c>
    </row>
    <row r="6" spans="1:5" ht="22.5" customHeight="1">
      <c r="A6" s="684" t="s">
        <v>3</v>
      </c>
      <c r="B6" s="685" t="s">
        <v>307</v>
      </c>
      <c r="C6" s="676">
        <v>212.11267605633805</v>
      </c>
      <c r="D6" s="663" t="s">
        <v>204</v>
      </c>
      <c r="E6" s="666" t="s">
        <v>202</v>
      </c>
    </row>
    <row r="7" spans="1:5" ht="22.5" customHeight="1">
      <c r="A7" s="684" t="s">
        <v>4</v>
      </c>
      <c r="B7" s="686" t="s">
        <v>234</v>
      </c>
      <c r="C7" s="676">
        <v>206.73684210526315</v>
      </c>
      <c r="D7" s="663" t="s">
        <v>198</v>
      </c>
      <c r="E7" s="666" t="s">
        <v>198</v>
      </c>
    </row>
    <row r="8" spans="1:5" ht="22.5" customHeight="1">
      <c r="A8" s="687" t="s">
        <v>5</v>
      </c>
      <c r="B8" s="688" t="s">
        <v>211</v>
      </c>
      <c r="C8" s="677">
        <v>203</v>
      </c>
      <c r="D8" s="637" t="s">
        <v>203</v>
      </c>
      <c r="E8" s="667" t="s">
        <v>204</v>
      </c>
    </row>
    <row r="9" spans="1:5" ht="22.5" customHeight="1">
      <c r="A9" s="687" t="s">
        <v>6</v>
      </c>
      <c r="B9" s="689" t="s">
        <v>625</v>
      </c>
      <c r="C9" s="677">
        <v>191.89198036006547</v>
      </c>
      <c r="D9" s="637" t="s">
        <v>200</v>
      </c>
      <c r="E9" s="668" t="s">
        <v>203</v>
      </c>
    </row>
    <row r="10" spans="1:5" ht="22.5" customHeight="1">
      <c r="A10" s="687" t="s">
        <v>273</v>
      </c>
      <c r="B10" s="689" t="s">
        <v>612</v>
      </c>
      <c r="C10" s="677">
        <v>186</v>
      </c>
      <c r="D10" s="637" t="s">
        <v>197</v>
      </c>
      <c r="E10" s="668" t="s">
        <v>27</v>
      </c>
    </row>
    <row r="11" spans="1:5" ht="22.5" customHeight="1">
      <c r="A11" s="687" t="s">
        <v>274</v>
      </c>
      <c r="B11" s="689" t="s">
        <v>601</v>
      </c>
      <c r="C11" s="677">
        <v>184.08080808080808</v>
      </c>
      <c r="D11" s="637" t="s">
        <v>201</v>
      </c>
      <c r="E11" s="668" t="s">
        <v>201</v>
      </c>
    </row>
    <row r="12" spans="1:5" ht="22.5" customHeight="1">
      <c r="A12" s="687" t="s">
        <v>275</v>
      </c>
      <c r="B12" s="689" t="s">
        <v>370</v>
      </c>
      <c r="C12" s="677">
        <v>184</v>
      </c>
      <c r="D12" s="637" t="s">
        <v>202</v>
      </c>
      <c r="E12" s="668" t="s">
        <v>7</v>
      </c>
    </row>
    <row r="13" spans="1:5" ht="22.5" customHeight="1">
      <c r="A13" s="687" t="s">
        <v>7</v>
      </c>
      <c r="B13" s="689" t="s">
        <v>220</v>
      </c>
      <c r="C13" s="677">
        <v>183.18577075098813</v>
      </c>
      <c r="D13" s="637" t="s">
        <v>196</v>
      </c>
      <c r="E13" s="668" t="s">
        <v>200</v>
      </c>
    </row>
    <row r="14" spans="1:5" ht="22.5" customHeight="1">
      <c r="A14" s="687" t="s">
        <v>8</v>
      </c>
      <c r="B14" s="689" t="s">
        <v>208</v>
      </c>
      <c r="C14" s="677">
        <v>176.2520325203252</v>
      </c>
      <c r="D14" s="637" t="s">
        <v>7</v>
      </c>
      <c r="E14" s="668" t="s">
        <v>16</v>
      </c>
    </row>
    <row r="15" spans="1:5" ht="22.5" customHeight="1">
      <c r="A15" s="687" t="s">
        <v>9</v>
      </c>
      <c r="B15" s="689" t="s">
        <v>629</v>
      </c>
      <c r="C15" s="677">
        <v>175</v>
      </c>
      <c r="D15" s="637" t="s">
        <v>8</v>
      </c>
      <c r="E15" s="668" t="s">
        <v>197</v>
      </c>
    </row>
    <row r="16" spans="1:5" ht="22.5" customHeight="1">
      <c r="A16" s="687" t="s">
        <v>10</v>
      </c>
      <c r="B16" s="689" t="s">
        <v>603</v>
      </c>
      <c r="C16" s="677">
        <v>170.6460905349794</v>
      </c>
      <c r="D16" s="637" t="s">
        <v>9</v>
      </c>
      <c r="E16" s="668" t="s">
        <v>15</v>
      </c>
    </row>
    <row r="17" spans="1:5" ht="22.5" customHeight="1">
      <c r="A17" s="687" t="s">
        <v>11</v>
      </c>
      <c r="B17" s="689" t="s">
        <v>219</v>
      </c>
      <c r="C17" s="677">
        <v>169</v>
      </c>
      <c r="D17" s="637" t="s">
        <v>10</v>
      </c>
      <c r="E17" s="668" t="s">
        <v>9</v>
      </c>
    </row>
    <row r="18" spans="1:5" ht="22.5" customHeight="1">
      <c r="A18" s="687" t="s">
        <v>12</v>
      </c>
      <c r="B18" s="690" t="s">
        <v>600</v>
      </c>
      <c r="C18" s="677">
        <v>165</v>
      </c>
      <c r="D18" s="637" t="s">
        <v>11</v>
      </c>
      <c r="E18" s="668" t="s">
        <v>196</v>
      </c>
    </row>
    <row r="19" spans="1:5" ht="22.5" customHeight="1">
      <c r="A19" s="687" t="s">
        <v>13</v>
      </c>
      <c r="B19" s="688" t="s">
        <v>604</v>
      </c>
      <c r="C19" s="677">
        <v>162</v>
      </c>
      <c r="D19" s="637" t="s">
        <v>12</v>
      </c>
      <c r="E19" s="668" t="s">
        <v>10</v>
      </c>
    </row>
    <row r="20" spans="1:5" ht="22.5" customHeight="1">
      <c r="A20" s="687" t="s">
        <v>14</v>
      </c>
      <c r="B20" s="689" t="s">
        <v>372</v>
      </c>
      <c r="C20" s="677">
        <v>161.65289256198346</v>
      </c>
      <c r="D20" s="637" t="s">
        <v>13</v>
      </c>
      <c r="E20" s="668" t="s">
        <v>12</v>
      </c>
    </row>
    <row r="21" spans="1:5" ht="22.5" customHeight="1">
      <c r="A21" s="691" t="s">
        <v>15</v>
      </c>
      <c r="B21" s="689" t="s">
        <v>407</v>
      </c>
      <c r="C21" s="678">
        <v>161.01810865191146</v>
      </c>
      <c r="D21" s="637" t="s">
        <v>14</v>
      </c>
      <c r="E21" s="668" t="s">
        <v>25</v>
      </c>
    </row>
    <row r="22" spans="1:5" ht="22.5" customHeight="1">
      <c r="A22" s="687" t="s">
        <v>16</v>
      </c>
      <c r="B22" s="689" t="s">
        <v>355</v>
      </c>
      <c r="C22" s="677">
        <v>158.21951219512195</v>
      </c>
      <c r="D22" s="637" t="s">
        <v>15</v>
      </c>
      <c r="E22" s="668" t="s">
        <v>8</v>
      </c>
    </row>
    <row r="23" spans="1:5" ht="22.5" customHeight="1">
      <c r="A23" s="687" t="s">
        <v>17</v>
      </c>
      <c r="B23" s="688" t="s">
        <v>602</v>
      </c>
      <c r="C23" s="677">
        <v>151</v>
      </c>
      <c r="D23" s="637" t="s">
        <v>16</v>
      </c>
      <c r="E23" s="668" t="s">
        <v>21</v>
      </c>
    </row>
    <row r="24" spans="1:5" ht="22.5" customHeight="1">
      <c r="A24" s="687" t="s">
        <v>18</v>
      </c>
      <c r="B24" s="689" t="s">
        <v>222</v>
      </c>
      <c r="C24" s="677">
        <v>149</v>
      </c>
      <c r="D24" s="637" t="s">
        <v>17</v>
      </c>
      <c r="E24" s="668" t="s">
        <v>28</v>
      </c>
    </row>
    <row r="25" spans="1:5" ht="22.5" customHeight="1">
      <c r="A25" s="687" t="s">
        <v>19</v>
      </c>
      <c r="B25" s="689" t="s">
        <v>610</v>
      </c>
      <c r="C25" s="677">
        <v>146</v>
      </c>
      <c r="D25" s="637" t="s">
        <v>18</v>
      </c>
      <c r="E25" s="668" t="s">
        <v>18</v>
      </c>
    </row>
    <row r="26" spans="1:5" ht="22.5" customHeight="1">
      <c r="A26" s="687" t="s">
        <v>20</v>
      </c>
      <c r="B26" s="742" t="s">
        <v>769</v>
      </c>
      <c r="C26" s="677">
        <v>144</v>
      </c>
      <c r="D26" s="637" t="s">
        <v>19</v>
      </c>
      <c r="E26" s="668" t="s">
        <v>19</v>
      </c>
    </row>
    <row r="27" spans="1:5" ht="22.5" customHeight="1">
      <c r="A27" s="687" t="s">
        <v>21</v>
      </c>
      <c r="B27" s="689" t="s">
        <v>409</v>
      </c>
      <c r="C27" s="677">
        <v>141</v>
      </c>
      <c r="D27" s="637" t="s">
        <v>20</v>
      </c>
      <c r="E27" s="668" t="s">
        <v>24</v>
      </c>
    </row>
    <row r="28" spans="1:5" ht="22.5" customHeight="1">
      <c r="A28" s="687" t="s">
        <v>22</v>
      </c>
      <c r="B28" s="689" t="s">
        <v>371</v>
      </c>
      <c r="C28" s="677">
        <v>141</v>
      </c>
      <c r="D28" s="637" t="s">
        <v>21</v>
      </c>
      <c r="E28" s="668" t="s">
        <v>29</v>
      </c>
    </row>
    <row r="29" spans="1:5" ht="22.5" customHeight="1">
      <c r="A29" s="687" t="s">
        <v>23</v>
      </c>
      <c r="B29" s="689" t="s">
        <v>707</v>
      </c>
      <c r="C29" s="677">
        <v>139</v>
      </c>
      <c r="D29" s="637" t="s">
        <v>22</v>
      </c>
      <c r="E29" s="668" t="s">
        <v>11</v>
      </c>
    </row>
    <row r="30" spans="1:5" ht="22.5" customHeight="1">
      <c r="A30" s="687" t="s">
        <v>24</v>
      </c>
      <c r="B30" s="689" t="s">
        <v>626</v>
      </c>
      <c r="C30" s="677">
        <v>138.89473684210526</v>
      </c>
      <c r="D30" s="637" t="s">
        <v>23</v>
      </c>
      <c r="E30" s="668" t="s">
        <v>37</v>
      </c>
    </row>
    <row r="31" spans="1:5" ht="22.5" customHeight="1">
      <c r="A31" s="687" t="s">
        <v>25</v>
      </c>
      <c r="B31" s="689" t="s">
        <v>606</v>
      </c>
      <c r="C31" s="677">
        <v>138</v>
      </c>
      <c r="D31" s="637" t="s">
        <v>24</v>
      </c>
      <c r="E31" s="668" t="s">
        <v>14</v>
      </c>
    </row>
    <row r="32" spans="1:5" ht="22.5" customHeight="1">
      <c r="A32" s="687" t="s">
        <v>26</v>
      </c>
      <c r="B32" s="693" t="s">
        <v>609</v>
      </c>
      <c r="C32" s="677">
        <v>134</v>
      </c>
      <c r="D32" s="637" t="s">
        <v>25</v>
      </c>
      <c r="E32" s="668" t="s">
        <v>20</v>
      </c>
    </row>
    <row r="33" spans="1:5" ht="22.5" customHeight="1">
      <c r="A33" s="687" t="s">
        <v>27</v>
      </c>
      <c r="B33" s="689" t="s">
        <v>607</v>
      </c>
      <c r="C33" s="677">
        <v>131.5151515151515</v>
      </c>
      <c r="D33" s="637" t="s">
        <v>26</v>
      </c>
      <c r="E33" s="668" t="s">
        <v>26</v>
      </c>
    </row>
    <row r="34" spans="1:5" ht="22.5" customHeight="1">
      <c r="A34" s="687" t="s">
        <v>28</v>
      </c>
      <c r="B34" s="689" t="s">
        <v>408</v>
      </c>
      <c r="C34" s="677">
        <v>130</v>
      </c>
      <c r="D34" s="637" t="s">
        <v>27</v>
      </c>
      <c r="E34" s="668" t="s">
        <v>13</v>
      </c>
    </row>
    <row r="35" spans="1:5" ht="22.5" customHeight="1">
      <c r="A35" s="687" t="s">
        <v>29</v>
      </c>
      <c r="B35" s="689" t="s">
        <v>354</v>
      </c>
      <c r="C35" s="677">
        <v>124.78571428571428</v>
      </c>
      <c r="D35" s="637" t="s">
        <v>28</v>
      </c>
      <c r="E35" s="668" t="s">
        <v>38</v>
      </c>
    </row>
    <row r="36" spans="1:5" ht="22.5" customHeight="1">
      <c r="A36" s="687" t="s">
        <v>30</v>
      </c>
      <c r="B36" s="689" t="s">
        <v>611</v>
      </c>
      <c r="C36" s="677">
        <v>123.5</v>
      </c>
      <c r="D36" s="637" t="s">
        <v>29</v>
      </c>
      <c r="E36" s="668" t="s">
        <v>22</v>
      </c>
    </row>
    <row r="37" spans="1:5" ht="22.5" customHeight="1">
      <c r="A37" s="691" t="s">
        <v>31</v>
      </c>
      <c r="B37" s="694" t="s">
        <v>613</v>
      </c>
      <c r="C37" s="678">
        <v>121</v>
      </c>
      <c r="D37" s="637" t="s">
        <v>30</v>
      </c>
      <c r="E37" s="668" t="s">
        <v>23</v>
      </c>
    </row>
    <row r="38" spans="1:5" ht="22.5" customHeight="1">
      <c r="A38" s="691" t="s">
        <v>32</v>
      </c>
      <c r="B38" s="735" t="s">
        <v>64</v>
      </c>
      <c r="C38" s="678">
        <v>120</v>
      </c>
      <c r="D38" s="637" t="s">
        <v>31</v>
      </c>
      <c r="E38" s="668" t="s">
        <v>32</v>
      </c>
    </row>
    <row r="39" spans="1:5" ht="22.5" customHeight="1">
      <c r="A39" s="691" t="s">
        <v>33</v>
      </c>
      <c r="B39" s="694" t="s">
        <v>221</v>
      </c>
      <c r="C39" s="678">
        <v>115.56179775280899</v>
      </c>
      <c r="D39" s="637" t="s">
        <v>32</v>
      </c>
      <c r="E39" s="668" t="s">
        <v>39</v>
      </c>
    </row>
    <row r="40" spans="1:5" ht="22.5" customHeight="1">
      <c r="A40" s="691" t="s">
        <v>34</v>
      </c>
      <c r="B40" s="694" t="s">
        <v>557</v>
      </c>
      <c r="C40" s="678">
        <v>115</v>
      </c>
      <c r="D40" s="637" t="s">
        <v>33</v>
      </c>
      <c r="E40" s="668" t="s">
        <v>30</v>
      </c>
    </row>
    <row r="41" spans="1:5" ht="22.5" customHeight="1">
      <c r="A41" s="691" t="s">
        <v>35</v>
      </c>
      <c r="B41" s="694" t="s">
        <v>77</v>
      </c>
      <c r="C41" s="678">
        <v>114</v>
      </c>
      <c r="D41" s="637" t="s">
        <v>34</v>
      </c>
      <c r="E41" s="668" t="s">
        <v>33</v>
      </c>
    </row>
    <row r="42" spans="1:5" ht="22.5" customHeight="1">
      <c r="A42" s="691" t="s">
        <v>36</v>
      </c>
      <c r="B42" s="694" t="s">
        <v>605</v>
      </c>
      <c r="C42" s="678">
        <v>106</v>
      </c>
      <c r="D42" s="637" t="s">
        <v>35</v>
      </c>
      <c r="E42" s="668" t="s">
        <v>17</v>
      </c>
    </row>
    <row r="43" spans="1:5" ht="22.5" customHeight="1">
      <c r="A43" s="736" t="s">
        <v>37</v>
      </c>
      <c r="B43" s="737" t="s">
        <v>300</v>
      </c>
      <c r="C43" s="738">
        <v>98</v>
      </c>
      <c r="D43" s="739" t="s">
        <v>36</v>
      </c>
      <c r="E43" s="740" t="s">
        <v>31</v>
      </c>
    </row>
    <row r="44" spans="1:5" ht="22.5" customHeight="1">
      <c r="A44" s="736" t="s">
        <v>38</v>
      </c>
      <c r="B44" s="741" t="s">
        <v>70</v>
      </c>
      <c r="C44" s="738">
        <v>86</v>
      </c>
      <c r="D44" s="739" t="s">
        <v>37</v>
      </c>
      <c r="E44" s="740" t="s">
        <v>34</v>
      </c>
    </row>
    <row r="45" spans="1:5" ht="22.5" customHeight="1">
      <c r="A45" s="736" t="s">
        <v>39</v>
      </c>
      <c r="B45" s="741" t="s">
        <v>624</v>
      </c>
      <c r="C45" s="738">
        <v>83</v>
      </c>
      <c r="D45" s="739" t="s">
        <v>38</v>
      </c>
      <c r="E45" s="740" t="s">
        <v>36</v>
      </c>
    </row>
    <row r="46" spans="1:5" ht="22.5" customHeight="1">
      <c r="A46" s="736" t="s">
        <v>40</v>
      </c>
      <c r="B46" s="741" t="s">
        <v>615</v>
      </c>
      <c r="C46" s="738">
        <v>76</v>
      </c>
      <c r="D46" s="739" t="s">
        <v>39</v>
      </c>
      <c r="E46" s="740" t="s">
        <v>44</v>
      </c>
    </row>
    <row r="47" spans="1:5" ht="22.5" customHeight="1">
      <c r="A47" s="687" t="s">
        <v>41</v>
      </c>
      <c r="B47" s="689" t="s">
        <v>132</v>
      </c>
      <c r="C47" s="677">
        <v>75.77220077220078</v>
      </c>
      <c r="D47" s="637" t="s">
        <v>40</v>
      </c>
      <c r="E47" s="668" t="s">
        <v>43</v>
      </c>
    </row>
    <row r="48" spans="1:5" ht="22.5" customHeight="1">
      <c r="A48" s="736" t="s">
        <v>42</v>
      </c>
      <c r="B48" s="737" t="s">
        <v>623</v>
      </c>
      <c r="C48" s="738">
        <v>68</v>
      </c>
      <c r="D48" s="739" t="s">
        <v>41</v>
      </c>
      <c r="E48" s="740" t="s">
        <v>41</v>
      </c>
    </row>
    <row r="49" spans="1:5" ht="22.5" customHeight="1">
      <c r="A49" s="730" t="s">
        <v>43</v>
      </c>
      <c r="B49" s="731" t="s">
        <v>737</v>
      </c>
      <c r="C49" s="732">
        <v>65</v>
      </c>
      <c r="D49" s="733" t="s">
        <v>42</v>
      </c>
      <c r="E49" s="734" t="s">
        <v>119</v>
      </c>
    </row>
    <row r="50" spans="1:5" ht="22.5" customHeight="1">
      <c r="A50" s="736" t="s">
        <v>44</v>
      </c>
      <c r="B50" s="741" t="s">
        <v>232</v>
      </c>
      <c r="C50" s="738">
        <v>63</v>
      </c>
      <c r="D50" s="739" t="s">
        <v>43</v>
      </c>
      <c r="E50" s="740" t="s">
        <v>45</v>
      </c>
    </row>
    <row r="51" spans="1:5" ht="22.5" customHeight="1">
      <c r="A51" s="691" t="s">
        <v>45</v>
      </c>
      <c r="B51" s="694" t="s">
        <v>305</v>
      </c>
      <c r="C51" s="678">
        <v>61</v>
      </c>
      <c r="D51" s="637" t="s">
        <v>44</v>
      </c>
      <c r="E51" s="668" t="s">
        <v>40</v>
      </c>
    </row>
    <row r="52" spans="1:5" ht="22.5" customHeight="1">
      <c r="A52" s="691" t="s">
        <v>46</v>
      </c>
      <c r="B52" s="694" t="s">
        <v>614</v>
      </c>
      <c r="C52" s="678">
        <v>41</v>
      </c>
      <c r="D52" s="637" t="s">
        <v>45</v>
      </c>
      <c r="E52" s="668" t="s">
        <v>35</v>
      </c>
    </row>
    <row r="53" spans="1:5" ht="22.5" customHeight="1">
      <c r="A53" s="691" t="s">
        <v>47</v>
      </c>
      <c r="B53" s="694" t="s">
        <v>617</v>
      </c>
      <c r="C53" s="678">
        <v>40</v>
      </c>
      <c r="D53" s="637" t="s">
        <v>46</v>
      </c>
      <c r="E53" s="668" t="s">
        <v>42</v>
      </c>
    </row>
    <row r="54" spans="1:5" ht="22.5" customHeight="1" thickBot="1">
      <c r="A54" s="701" t="s">
        <v>48</v>
      </c>
      <c r="B54" s="728" t="s">
        <v>618</v>
      </c>
      <c r="C54" s="681">
        <v>38.53935860058309</v>
      </c>
      <c r="D54" s="639" t="s">
        <v>47</v>
      </c>
      <c r="E54" s="671" t="s">
        <v>51</v>
      </c>
    </row>
    <row r="55" spans="1:4" ht="22.5" customHeight="1" thickBot="1">
      <c r="A55" s="523"/>
      <c r="B55" s="524"/>
      <c r="D55" s="525"/>
    </row>
    <row r="56" spans="1:3" ht="24.75" customHeight="1" thickBot="1">
      <c r="A56" s="1170" t="s">
        <v>596</v>
      </c>
      <c r="B56" s="1172"/>
      <c r="C56" s="654"/>
    </row>
    <row r="57" spans="1:3" ht="18" customHeight="1">
      <c r="A57" s="617"/>
      <c r="B57" s="657" t="s">
        <v>517</v>
      </c>
      <c r="C57" s="655"/>
    </row>
    <row r="58" spans="1:3" ht="18" customHeight="1">
      <c r="A58" s="618"/>
      <c r="B58" s="658" t="s">
        <v>518</v>
      </c>
      <c r="C58" s="655"/>
    </row>
    <row r="59" spans="1:3" ht="17.25" customHeight="1">
      <c r="A59" s="619"/>
      <c r="B59" s="658" t="s">
        <v>594</v>
      </c>
      <c r="C59" s="655"/>
    </row>
    <row r="60" spans="1:3" ht="18" customHeight="1" thickBot="1">
      <c r="A60" s="729"/>
      <c r="B60" s="659" t="s">
        <v>765</v>
      </c>
      <c r="C60" s="656"/>
    </row>
  </sheetData>
  <sheetProtection/>
  <mergeCells count="3">
    <mergeCell ref="A1:E1"/>
    <mergeCell ref="A2:E2"/>
    <mergeCell ref="A56:B56"/>
  </mergeCells>
  <printOptions/>
  <pageMargins left="0.37" right="0.28" top="0.32" bottom="0.39" header="0.34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3"/>
  <sheetViews>
    <sheetView zoomScalePageLayoutView="0" workbookViewId="0" topLeftCell="A1">
      <pane xSplit="2" ySplit="1" topLeftCell="C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58" sqref="C58"/>
    </sheetView>
  </sheetViews>
  <sheetFormatPr defaultColWidth="9.140625" defaultRowHeight="12.75"/>
  <cols>
    <col min="1" max="1" width="6.281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7" width="9.57421875" style="1" customWidth="1"/>
    <col min="18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41" width="7.7109375" style="1" customWidth="1"/>
    <col min="42" max="42" width="8.28125" style="10" customWidth="1"/>
    <col min="43" max="45" width="8.8515625" style="1" customWidth="1"/>
    <col min="46" max="46" width="8.28125" style="10" customWidth="1"/>
    <col min="47" max="47" width="8.8515625" style="1" customWidth="1"/>
    <col min="48" max="49" width="8.00390625" style="1" customWidth="1"/>
    <col min="50" max="50" width="8.28125" style="9" customWidth="1"/>
    <col min="51" max="51" width="12.140625" style="81" customWidth="1"/>
    <col min="52" max="52" width="11.140625" style="81" customWidth="1"/>
    <col min="53" max="53" width="11.140625" style="124" customWidth="1"/>
    <col min="54" max="55" width="9.57421875" style="1" customWidth="1"/>
    <col min="56" max="56" width="52.7109375" style="1" customWidth="1"/>
    <col min="57" max="57" width="10.421875" style="548" customWidth="1"/>
    <col min="58" max="58" width="3.140625" style="386" customWidth="1"/>
    <col min="59" max="72" width="9.140625" style="1" customWidth="1"/>
    <col min="73" max="16384" width="9.140625" style="1" customWidth="1"/>
  </cols>
  <sheetData>
    <row r="1" spans="1:57" ht="42.75" customHeight="1">
      <c r="A1" s="1109" t="s">
        <v>770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IV. Vyhodnocení soutěže ZO OS za rok 2020 -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IV. Vyhodnocení soutěže ZO OS za rok 2020 -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958"/>
      <c r="AY1" s="958"/>
      <c r="AZ1" s="1110" t="str">
        <f>A1</f>
        <v>IV. Vyhodnocení soutěže ZO OS za rok 2020 - tabulková část</v>
      </c>
      <c r="BA1" s="1110"/>
      <c r="BB1" s="1110"/>
      <c r="BC1" s="1110"/>
      <c r="BD1" s="1110"/>
      <c r="BE1" s="1110"/>
    </row>
    <row r="2" ht="8.25" customHeight="1" thickBot="1"/>
    <row r="3" spans="1:57" ht="30" customHeight="1">
      <c r="A3" s="992" t="s">
        <v>704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802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1098"/>
      <c r="AJ3" s="1098"/>
      <c r="AK3" s="956"/>
      <c r="AL3" s="956"/>
      <c r="AM3" s="956"/>
      <c r="AN3" s="956"/>
      <c r="AO3" s="956"/>
      <c r="AP3" s="957"/>
      <c r="AQ3" s="1099" t="s">
        <v>684</v>
      </c>
      <c r="AR3" s="1278"/>
      <c r="AS3" s="1100"/>
      <c r="AT3" s="1101"/>
      <c r="AU3" s="1068" t="s">
        <v>685</v>
      </c>
      <c r="AV3" s="1069"/>
      <c r="AW3" s="1123"/>
      <c r="AX3" s="1070"/>
      <c r="AY3" s="1148" t="s">
        <v>555</v>
      </c>
      <c r="AZ3" s="1151" t="s">
        <v>794</v>
      </c>
      <c r="BA3" s="1114" t="s">
        <v>795</v>
      </c>
      <c r="BB3" s="1120" t="s">
        <v>586</v>
      </c>
      <c r="BC3" s="1124" t="s">
        <v>820</v>
      </c>
      <c r="BD3" s="1111" t="s">
        <v>284</v>
      </c>
      <c r="BE3" s="1159" t="s">
        <v>814</v>
      </c>
    </row>
    <row r="4" spans="1:57" ht="54.75" customHeight="1">
      <c r="A4" s="993"/>
      <c r="B4" s="996"/>
      <c r="C4" s="598" t="s">
        <v>803</v>
      </c>
      <c r="D4" s="1161" t="s">
        <v>250</v>
      </c>
      <c r="E4" s="599" t="s">
        <v>780</v>
      </c>
      <c r="F4" s="1161" t="s">
        <v>120</v>
      </c>
      <c r="G4" s="971" t="s">
        <v>121</v>
      </c>
      <c r="H4" s="84" t="s">
        <v>805</v>
      </c>
      <c r="I4" s="939" t="s">
        <v>122</v>
      </c>
      <c r="J4" s="600" t="s">
        <v>84</v>
      </c>
      <c r="K4" s="601" t="s">
        <v>85</v>
      </c>
      <c r="L4" s="601" t="s">
        <v>86</v>
      </c>
      <c r="M4" s="601" t="s">
        <v>806</v>
      </c>
      <c r="N4" s="601" t="s">
        <v>88</v>
      </c>
      <c r="O4" s="601" t="s">
        <v>807</v>
      </c>
      <c r="P4" s="941" t="s">
        <v>123</v>
      </c>
      <c r="Q4" s="602" t="s">
        <v>804</v>
      </c>
      <c r="R4" s="603" t="s">
        <v>801</v>
      </c>
      <c r="S4" s="948" t="s">
        <v>124</v>
      </c>
      <c r="T4" s="604" t="s">
        <v>781</v>
      </c>
      <c r="U4" s="605" t="s">
        <v>782</v>
      </c>
      <c r="V4" s="605" t="s">
        <v>783</v>
      </c>
      <c r="W4" s="605" t="s">
        <v>784</v>
      </c>
      <c r="X4" s="605" t="s">
        <v>785</v>
      </c>
      <c r="Y4" s="605" t="s">
        <v>786</v>
      </c>
      <c r="Z4" s="605" t="s">
        <v>787</v>
      </c>
      <c r="AA4" s="605" t="s">
        <v>788</v>
      </c>
      <c r="AB4" s="605" t="s">
        <v>789</v>
      </c>
      <c r="AC4" s="605" t="s">
        <v>790</v>
      </c>
      <c r="AD4" s="605" t="s">
        <v>791</v>
      </c>
      <c r="AE4" s="605" t="s">
        <v>792</v>
      </c>
      <c r="AF4" s="953" t="s">
        <v>125</v>
      </c>
      <c r="AG4" s="606" t="s">
        <v>808</v>
      </c>
      <c r="AH4" s="607" t="s">
        <v>811</v>
      </c>
      <c r="AI4" s="607"/>
      <c r="AJ4" s="607"/>
      <c r="AK4" s="607"/>
      <c r="AL4" s="607"/>
      <c r="AM4" s="607"/>
      <c r="AN4" s="607"/>
      <c r="AO4" s="607"/>
      <c r="AP4" s="946" t="s">
        <v>126</v>
      </c>
      <c r="AQ4" s="815" t="s">
        <v>800</v>
      </c>
      <c r="AR4" s="816" t="s">
        <v>799</v>
      </c>
      <c r="AS4" s="610" t="s">
        <v>793</v>
      </c>
      <c r="AT4" s="916" t="s">
        <v>127</v>
      </c>
      <c r="AU4" s="611" t="s">
        <v>815</v>
      </c>
      <c r="AV4" s="790"/>
      <c r="AW4" s="789"/>
      <c r="AX4" s="1071" t="s">
        <v>128</v>
      </c>
      <c r="AY4" s="1149"/>
      <c r="AZ4" s="1152"/>
      <c r="BA4" s="1115"/>
      <c r="BB4" s="1121"/>
      <c r="BC4" s="1125"/>
      <c r="BD4" s="1112"/>
      <c r="BE4" s="1160"/>
    </row>
    <row r="5" spans="1:57" ht="20.25" customHeight="1" thickBot="1">
      <c r="A5" s="994"/>
      <c r="B5" s="997"/>
      <c r="C5" s="39" t="s">
        <v>90</v>
      </c>
      <c r="D5" s="1162"/>
      <c r="E5" s="40" t="s">
        <v>91</v>
      </c>
      <c r="F5" s="1162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33" t="s">
        <v>107</v>
      </c>
      <c r="AI5" s="641" t="s">
        <v>107</v>
      </c>
      <c r="AJ5" s="33" t="s">
        <v>107</v>
      </c>
      <c r="AK5" s="547" t="s">
        <v>107</v>
      </c>
      <c r="AL5" s="33" t="s">
        <v>107</v>
      </c>
      <c r="AM5" s="33" t="s">
        <v>107</v>
      </c>
      <c r="AN5" s="547" t="s">
        <v>107</v>
      </c>
      <c r="AO5" s="547" t="s">
        <v>107</v>
      </c>
      <c r="AP5" s="947"/>
      <c r="AQ5" s="34" t="s">
        <v>107</v>
      </c>
      <c r="AR5" s="786" t="s">
        <v>107</v>
      </c>
      <c r="AS5" s="35" t="s">
        <v>107</v>
      </c>
      <c r="AT5" s="917"/>
      <c r="AU5" s="27" t="s">
        <v>96</v>
      </c>
      <c r="AV5" s="41" t="s">
        <v>96</v>
      </c>
      <c r="AW5" s="640" t="s">
        <v>96</v>
      </c>
      <c r="AX5" s="1072"/>
      <c r="AY5" s="1150"/>
      <c r="AZ5" s="1153"/>
      <c r="BA5" s="1116"/>
      <c r="BB5" s="1122"/>
      <c r="BC5" s="196">
        <v>269</v>
      </c>
      <c r="BD5" s="1113"/>
      <c r="BE5" s="1160"/>
    </row>
    <row r="6" spans="1:57" ht="15" customHeight="1">
      <c r="A6" s="703" t="s">
        <v>199</v>
      </c>
      <c r="B6" s="743" t="s">
        <v>408</v>
      </c>
      <c r="C6" s="746">
        <v>-14</v>
      </c>
      <c r="D6" s="749">
        <f aca="true" t="shared" si="0" ref="D6:D37">C6</f>
        <v>-14</v>
      </c>
      <c r="E6" s="752">
        <v>0</v>
      </c>
      <c r="F6" s="749">
        <f aca="true" t="shared" si="1" ref="F6:F37">IF(E6&gt;0,E6,0)</f>
        <v>0</v>
      </c>
      <c r="G6" s="755">
        <f aca="true" t="shared" si="2" ref="G6:G37">D6+F6</f>
        <v>-14</v>
      </c>
      <c r="H6" s="434" t="s">
        <v>366</v>
      </c>
      <c r="I6" s="757">
        <f aca="true" t="shared" si="3" ref="I6:I37">IF(H6="ANO",15,0)</f>
        <v>15</v>
      </c>
      <c r="J6" s="434" t="s">
        <v>366</v>
      </c>
      <c r="K6" s="435"/>
      <c r="L6" s="436"/>
      <c r="M6" s="436"/>
      <c r="N6" s="759"/>
      <c r="O6" s="436"/>
      <c r="P6" s="761">
        <f aca="true" t="shared" si="4" ref="P6:P37">IF(J6="ANO",15,0)+IF(K6="ANO",15,0)+IF(L6="ANO",10,0)+IF(M6="ANO",10,0)+IF(N6="ANO",5,0)+IF(O6="ANO",5,0)</f>
        <v>15</v>
      </c>
      <c r="Q6" s="434"/>
      <c r="R6" s="435" t="s">
        <v>366</v>
      </c>
      <c r="S6" s="763">
        <f aca="true" t="shared" si="5" ref="S6:S37">IF(Q6="ANO",8,0)+IF(R6="ANO",15,0)</f>
        <v>15</v>
      </c>
      <c r="T6" s="390" t="s">
        <v>366</v>
      </c>
      <c r="U6" s="238" t="s">
        <v>366</v>
      </c>
      <c r="V6" s="238" t="s">
        <v>366</v>
      </c>
      <c r="W6" s="238" t="s">
        <v>366</v>
      </c>
      <c r="X6" s="238" t="s">
        <v>366</v>
      </c>
      <c r="Y6" s="238" t="s">
        <v>366</v>
      </c>
      <c r="Z6" s="238" t="s">
        <v>366</v>
      </c>
      <c r="AA6" s="238" t="s">
        <v>366</v>
      </c>
      <c r="AB6" s="238" t="s">
        <v>366</v>
      </c>
      <c r="AC6" s="238" t="s">
        <v>366</v>
      </c>
      <c r="AD6" s="238" t="s">
        <v>366</v>
      </c>
      <c r="AE6" s="238" t="s">
        <v>366</v>
      </c>
      <c r="AF6" s="765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60</v>
      </c>
      <c r="AG6" s="434" t="s">
        <v>366</v>
      </c>
      <c r="AH6" s="435"/>
      <c r="AI6" s="766"/>
      <c r="AJ6" s="435"/>
      <c r="AK6" s="435"/>
      <c r="AL6" s="435"/>
      <c r="AM6" s="435"/>
      <c r="AN6" s="435"/>
      <c r="AO6" s="435"/>
      <c r="AP6" s="768">
        <f aca="true" t="shared" si="7" ref="AP6:AP37">IF(AG6="ANO",8,0)+IF(AH6="ANO",8,0)+IF(AI6="ANO",8,0)+IF(AJ6="ANO",8,0)+IF(AK6="ANO",8,0)+IF(AL6="ANO",8,0)+IF(AM6="ANO",8,0)+IF(AN6="ANO",8,0)+IF(AO6="ANO",8,0)</f>
        <v>8</v>
      </c>
      <c r="AQ6" s="434" t="s">
        <v>366</v>
      </c>
      <c r="AR6" s="766"/>
      <c r="AS6" s="435"/>
      <c r="AT6" s="769">
        <f aca="true" t="shared" si="8" ref="AT6:AT37">IF(AQ6="ANO",8,0)+IF(AR6="ANO",8,0)+IF(AS6="ANO",8,0)</f>
        <v>8</v>
      </c>
      <c r="AU6" s="849"/>
      <c r="AV6" s="435"/>
      <c r="AW6" s="770"/>
      <c r="AX6" s="772">
        <f>IF(AU6="ANO",15,0)+IF(AV6="ANO",15,0)+IF(AW6="ANO",8,0)</f>
        <v>0</v>
      </c>
      <c r="AY6" s="773">
        <f aca="true" t="shared" si="9" ref="AY6:AY37">G6+I6+P6+S6+AF6+AP6+AT6+AX6</f>
        <v>107</v>
      </c>
      <c r="AZ6" s="775" t="s">
        <v>29</v>
      </c>
      <c r="BA6" s="796" t="s">
        <v>27</v>
      </c>
      <c r="BB6" s="189">
        <f aca="true" t="shared" si="10" ref="BB6:BB37">AY6/$AY$59*100</f>
        <v>1.804305578255308</v>
      </c>
      <c r="BC6" s="190">
        <f aca="true" t="shared" si="11" ref="BC6:BC37">AY6/$BC$5*100</f>
        <v>39.77695167286245</v>
      </c>
      <c r="BD6" s="779" t="str">
        <f aca="true" t="shared" si="12" ref="BD6:BD37">B6</f>
        <v>Adfors - LCP (Litomyšl)</v>
      </c>
      <c r="BE6" s="782"/>
    </row>
    <row r="7" spans="1:57" ht="15" customHeight="1">
      <c r="A7" s="833" t="s">
        <v>204</v>
      </c>
      <c r="B7" s="835" t="s">
        <v>773</v>
      </c>
      <c r="C7" s="837"/>
      <c r="D7" s="838">
        <f t="shared" si="0"/>
        <v>0</v>
      </c>
      <c r="E7" s="839"/>
      <c r="F7" s="838">
        <f t="shared" si="1"/>
        <v>0</v>
      </c>
      <c r="G7" s="840">
        <f t="shared" si="2"/>
        <v>0</v>
      </c>
      <c r="H7" s="841"/>
      <c r="I7" s="842">
        <f t="shared" si="3"/>
        <v>0</v>
      </c>
      <c r="J7" s="841"/>
      <c r="K7" s="843"/>
      <c r="L7" s="843"/>
      <c r="M7" s="843"/>
      <c r="N7" s="844"/>
      <c r="O7" s="843"/>
      <c r="P7" s="840">
        <f t="shared" si="4"/>
        <v>0</v>
      </c>
      <c r="Q7" s="795"/>
      <c r="R7" s="843"/>
      <c r="S7" s="840">
        <f t="shared" si="5"/>
        <v>0</v>
      </c>
      <c r="T7" s="845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0">
        <f t="shared" si="6"/>
        <v>0</v>
      </c>
      <c r="AG7" s="795"/>
      <c r="AH7" s="848"/>
      <c r="AI7" s="848"/>
      <c r="AJ7" s="843"/>
      <c r="AK7" s="843"/>
      <c r="AL7" s="848"/>
      <c r="AM7" s="848"/>
      <c r="AN7" s="843"/>
      <c r="AO7" s="843"/>
      <c r="AP7" s="840">
        <f t="shared" si="7"/>
        <v>0</v>
      </c>
      <c r="AQ7" s="795"/>
      <c r="AR7" s="848"/>
      <c r="AS7" s="843"/>
      <c r="AT7" s="840">
        <f t="shared" si="8"/>
        <v>0</v>
      </c>
      <c r="AU7" s="850"/>
      <c r="AV7" s="843"/>
      <c r="AW7" s="851"/>
      <c r="AX7" s="840">
        <f>IF(AU7="ANO",15,0)+IF(AV7="ANO",15,0)+IF(AW7="ANO",15,0)</f>
        <v>0</v>
      </c>
      <c r="AY7" s="852">
        <f t="shared" si="9"/>
        <v>0</v>
      </c>
      <c r="AZ7" s="853" t="s">
        <v>119</v>
      </c>
      <c r="BA7" s="854" t="s">
        <v>119</v>
      </c>
      <c r="BB7" s="856">
        <f t="shared" si="10"/>
        <v>0</v>
      </c>
      <c r="BC7" s="857">
        <f t="shared" si="11"/>
        <v>0</v>
      </c>
      <c r="BD7" s="858" t="str">
        <f t="shared" si="12"/>
        <v>AGC Automotive Czech a.s. (Chudeřice)-vznik 8.9.2020</v>
      </c>
      <c r="BE7" s="859" t="s">
        <v>119</v>
      </c>
    </row>
    <row r="8" spans="1:57" ht="15" customHeight="1">
      <c r="A8" s="201" t="s">
        <v>198</v>
      </c>
      <c r="B8" s="531" t="s">
        <v>625</v>
      </c>
      <c r="C8" s="559">
        <v>25</v>
      </c>
      <c r="D8" s="103">
        <f t="shared" si="0"/>
        <v>25</v>
      </c>
      <c r="E8" s="404">
        <v>-0.9803921568627451</v>
      </c>
      <c r="F8" s="170">
        <f t="shared" si="1"/>
        <v>0</v>
      </c>
      <c r="G8" s="97">
        <f t="shared" si="2"/>
        <v>25</v>
      </c>
      <c r="H8" s="566"/>
      <c r="I8" s="100">
        <f t="shared" si="3"/>
        <v>0</v>
      </c>
      <c r="J8" s="566" t="s">
        <v>366</v>
      </c>
      <c r="K8" s="238"/>
      <c r="L8" s="2"/>
      <c r="M8" s="2"/>
      <c r="N8" s="11"/>
      <c r="O8" s="2"/>
      <c r="P8" s="108">
        <f t="shared" si="4"/>
        <v>15</v>
      </c>
      <c r="Q8" s="390"/>
      <c r="R8" s="238" t="s">
        <v>366</v>
      </c>
      <c r="S8" s="110">
        <f t="shared" si="5"/>
        <v>15</v>
      </c>
      <c r="T8" s="390" t="s">
        <v>366</v>
      </c>
      <c r="U8" s="238" t="s">
        <v>366</v>
      </c>
      <c r="V8" s="238" t="s">
        <v>366</v>
      </c>
      <c r="W8" s="238" t="s">
        <v>366</v>
      </c>
      <c r="X8" s="238" t="s">
        <v>366</v>
      </c>
      <c r="Y8" s="238" t="s">
        <v>366</v>
      </c>
      <c r="Z8" s="238" t="s">
        <v>366</v>
      </c>
      <c r="AA8" s="238" t="s">
        <v>366</v>
      </c>
      <c r="AB8" s="238" t="s">
        <v>366</v>
      </c>
      <c r="AC8" s="238" t="s">
        <v>366</v>
      </c>
      <c r="AD8" s="238" t="s">
        <v>366</v>
      </c>
      <c r="AE8" s="238" t="s">
        <v>366</v>
      </c>
      <c r="AF8" s="93">
        <f t="shared" si="6"/>
        <v>60</v>
      </c>
      <c r="AG8" s="566" t="s">
        <v>366</v>
      </c>
      <c r="AH8" s="407" t="s">
        <v>366</v>
      </c>
      <c r="AI8" s="572"/>
      <c r="AJ8" s="252"/>
      <c r="AK8" s="252"/>
      <c r="AL8" s="407"/>
      <c r="AM8" s="407"/>
      <c r="AN8" s="252"/>
      <c r="AO8" s="252"/>
      <c r="AP8" s="115">
        <f t="shared" si="7"/>
        <v>16</v>
      </c>
      <c r="AQ8" s="390"/>
      <c r="AR8" s="407" t="s">
        <v>366</v>
      </c>
      <c r="AS8" s="238"/>
      <c r="AT8" s="116">
        <f t="shared" si="8"/>
        <v>8</v>
      </c>
      <c r="AU8" s="566" t="s">
        <v>366</v>
      </c>
      <c r="AV8" s="252"/>
      <c r="AW8" s="573"/>
      <c r="AX8" s="118">
        <f>IF(AU8="ANO",15,0)+IF(AV8="ANO",15,0)+IF(AW8="ANO",15,0)</f>
        <v>15</v>
      </c>
      <c r="AY8" s="468">
        <f t="shared" si="9"/>
        <v>154</v>
      </c>
      <c r="AZ8" s="537" t="s">
        <v>197</v>
      </c>
      <c r="BA8" s="638" t="s">
        <v>200</v>
      </c>
      <c r="BB8" s="191">
        <f t="shared" si="10"/>
        <v>2.596851019171191</v>
      </c>
      <c r="BC8" s="192">
        <f t="shared" si="11"/>
        <v>57.249070631970255</v>
      </c>
      <c r="BD8" s="532" t="str">
        <f t="shared" si="12"/>
        <v>AGC Flat Glass Czech a.s., Řetenice (Teplice)</v>
      </c>
      <c r="BE8" s="612"/>
    </row>
    <row r="9" spans="1:57" ht="15" customHeight="1">
      <c r="A9" s="201" t="s">
        <v>203</v>
      </c>
      <c r="B9" s="531" t="s">
        <v>372</v>
      </c>
      <c r="C9" s="559">
        <v>9</v>
      </c>
      <c r="D9" s="103">
        <f t="shared" si="0"/>
        <v>9</v>
      </c>
      <c r="E9" s="404">
        <v>-0.8264462809917356</v>
      </c>
      <c r="F9" s="170">
        <f t="shared" si="1"/>
        <v>0</v>
      </c>
      <c r="G9" s="97">
        <f t="shared" si="2"/>
        <v>9</v>
      </c>
      <c r="H9" s="566"/>
      <c r="I9" s="100">
        <f t="shared" si="3"/>
        <v>0</v>
      </c>
      <c r="J9" s="566" t="s">
        <v>366</v>
      </c>
      <c r="K9" s="238"/>
      <c r="L9" s="2"/>
      <c r="M9" s="2"/>
      <c r="N9" s="2"/>
      <c r="O9" s="2"/>
      <c r="P9" s="108">
        <f t="shared" si="4"/>
        <v>15</v>
      </c>
      <c r="Q9" s="238"/>
      <c r="R9" s="238" t="s">
        <v>366</v>
      </c>
      <c r="S9" s="110">
        <f t="shared" si="5"/>
        <v>15</v>
      </c>
      <c r="T9" s="390" t="s">
        <v>366</v>
      </c>
      <c r="U9" s="238" t="s">
        <v>366</v>
      </c>
      <c r="V9" s="238" t="s">
        <v>366</v>
      </c>
      <c r="W9" s="238" t="s">
        <v>366</v>
      </c>
      <c r="X9" s="238" t="s">
        <v>366</v>
      </c>
      <c r="Y9" s="238"/>
      <c r="Z9" s="238" t="s">
        <v>366</v>
      </c>
      <c r="AA9" s="238"/>
      <c r="AB9" s="238"/>
      <c r="AC9" s="238" t="s">
        <v>366</v>
      </c>
      <c r="AD9" s="238"/>
      <c r="AE9" s="238" t="s">
        <v>366</v>
      </c>
      <c r="AF9" s="93">
        <f t="shared" si="6"/>
        <v>40</v>
      </c>
      <c r="AG9" s="566" t="s">
        <v>366</v>
      </c>
      <c r="AH9" s="238" t="s">
        <v>366</v>
      </c>
      <c r="AI9" s="572"/>
      <c r="AJ9" s="252"/>
      <c r="AK9" s="252"/>
      <c r="AL9" s="238"/>
      <c r="AM9" s="238"/>
      <c r="AN9" s="252"/>
      <c r="AO9" s="252"/>
      <c r="AP9" s="115">
        <f t="shared" si="7"/>
        <v>16</v>
      </c>
      <c r="AQ9" s="390"/>
      <c r="AR9" s="407" t="s">
        <v>366</v>
      </c>
      <c r="AS9" s="238" t="s">
        <v>366</v>
      </c>
      <c r="AT9" s="116">
        <f t="shared" si="8"/>
        <v>16</v>
      </c>
      <c r="AU9" s="791"/>
      <c r="AV9" s="252"/>
      <c r="AW9" s="573"/>
      <c r="AX9" s="118">
        <f>IF(AU9="ANO",15,0)+IF(AV9="ANO",15,0)+IF(AW9="ANO",15,0)</f>
        <v>0</v>
      </c>
      <c r="AY9" s="467">
        <f t="shared" si="9"/>
        <v>111</v>
      </c>
      <c r="AZ9" s="537" t="s">
        <v>25</v>
      </c>
      <c r="BA9" s="637" t="s">
        <v>13</v>
      </c>
      <c r="BB9" s="191">
        <f t="shared" si="10"/>
        <v>1.8717562540779367</v>
      </c>
      <c r="BC9" s="192">
        <f t="shared" si="11"/>
        <v>41.2639405204461</v>
      </c>
      <c r="BD9" s="532" t="str">
        <f t="shared" si="12"/>
        <v>AGC Flat Glass Czech a.s., závod Barevka (Dubí)</v>
      </c>
      <c r="BE9" s="612" t="s">
        <v>575</v>
      </c>
    </row>
    <row r="10" spans="1:57" ht="15" customHeight="1">
      <c r="A10" s="631" t="s">
        <v>200</v>
      </c>
      <c r="B10" s="745" t="s">
        <v>632</v>
      </c>
      <c r="C10" s="559">
        <v>3</v>
      </c>
      <c r="D10" s="103">
        <f t="shared" si="0"/>
        <v>3</v>
      </c>
      <c r="E10" s="404">
        <v>17.088607594936708</v>
      </c>
      <c r="F10" s="170">
        <f t="shared" si="1"/>
        <v>17.088607594936708</v>
      </c>
      <c r="G10" s="97">
        <f t="shared" si="2"/>
        <v>20.088607594936708</v>
      </c>
      <c r="H10" s="566" t="s">
        <v>366</v>
      </c>
      <c r="I10" s="100">
        <f t="shared" si="3"/>
        <v>15</v>
      </c>
      <c r="J10" s="566" t="s">
        <v>366</v>
      </c>
      <c r="K10" s="238"/>
      <c r="L10" s="2"/>
      <c r="M10" s="2"/>
      <c r="N10" s="2"/>
      <c r="O10" s="2"/>
      <c r="P10" s="108">
        <f t="shared" si="4"/>
        <v>15</v>
      </c>
      <c r="Q10" s="390"/>
      <c r="R10" s="238" t="s">
        <v>366</v>
      </c>
      <c r="S10" s="110">
        <f t="shared" si="5"/>
        <v>15</v>
      </c>
      <c r="T10" s="390" t="s">
        <v>366</v>
      </c>
      <c r="U10" s="238" t="s">
        <v>366</v>
      </c>
      <c r="V10" s="238" t="s">
        <v>366</v>
      </c>
      <c r="W10" s="238" t="s">
        <v>366</v>
      </c>
      <c r="X10" s="238" t="s">
        <v>366</v>
      </c>
      <c r="Y10" s="238" t="s">
        <v>366</v>
      </c>
      <c r="Z10" s="238" t="s">
        <v>366</v>
      </c>
      <c r="AA10" s="238" t="s">
        <v>366</v>
      </c>
      <c r="AB10" s="238" t="s">
        <v>366</v>
      </c>
      <c r="AC10" s="238" t="s">
        <v>366</v>
      </c>
      <c r="AD10" s="238" t="s">
        <v>366</v>
      </c>
      <c r="AE10" s="238" t="s">
        <v>366</v>
      </c>
      <c r="AF10" s="93">
        <f t="shared" si="6"/>
        <v>60</v>
      </c>
      <c r="AG10" s="390" t="s">
        <v>366</v>
      </c>
      <c r="AH10" s="238" t="s">
        <v>366</v>
      </c>
      <c r="AI10" s="407"/>
      <c r="AJ10" s="252"/>
      <c r="AK10" s="252"/>
      <c r="AL10" s="238"/>
      <c r="AM10" s="238"/>
      <c r="AN10" s="252"/>
      <c r="AO10" s="252"/>
      <c r="AP10" s="115">
        <f t="shared" si="7"/>
        <v>16</v>
      </c>
      <c r="AQ10" s="390" t="s">
        <v>366</v>
      </c>
      <c r="AR10" s="407" t="s">
        <v>366</v>
      </c>
      <c r="AS10" s="238"/>
      <c r="AT10" s="116">
        <f t="shared" si="8"/>
        <v>16</v>
      </c>
      <c r="AU10" s="791"/>
      <c r="AV10" s="252"/>
      <c r="AW10" s="573"/>
      <c r="AX10" s="118">
        <f>IF(AU10="ANO",15,0)+IF(AV10="ANO",15,0)+IF(AW10="ANO",8,0)</f>
        <v>0</v>
      </c>
      <c r="AY10" s="467">
        <f t="shared" si="9"/>
        <v>157.08860759493672</v>
      </c>
      <c r="AZ10" s="482" t="s">
        <v>203</v>
      </c>
      <c r="BA10" s="637" t="s">
        <v>22</v>
      </c>
      <c r="BB10" s="191">
        <f t="shared" si="10"/>
        <v>2.648933186578537</v>
      </c>
      <c r="BC10" s="192">
        <f t="shared" si="11"/>
        <v>58.39725189402852</v>
      </c>
      <c r="BD10" s="649" t="str">
        <f t="shared" si="12"/>
        <v>AGC Flat Glass Czech a.s., závod Kryry</v>
      </c>
      <c r="BE10" s="811" t="s">
        <v>822</v>
      </c>
    </row>
    <row r="11" spans="1:57" ht="15" customHeight="1">
      <c r="A11" s="201" t="s">
        <v>197</v>
      </c>
      <c r="B11" s="280" t="s">
        <v>208</v>
      </c>
      <c r="C11" s="559">
        <v>2</v>
      </c>
      <c r="D11" s="103">
        <f t="shared" si="0"/>
        <v>2</v>
      </c>
      <c r="E11" s="404">
        <v>2.112676056338028</v>
      </c>
      <c r="F11" s="170">
        <f t="shared" si="1"/>
        <v>2.112676056338028</v>
      </c>
      <c r="G11" s="97">
        <f t="shared" si="2"/>
        <v>4.112676056338028</v>
      </c>
      <c r="H11" s="566"/>
      <c r="I11" s="100">
        <f t="shared" si="3"/>
        <v>0</v>
      </c>
      <c r="J11" s="566" t="s">
        <v>366</v>
      </c>
      <c r="K11" s="238"/>
      <c r="L11" s="2"/>
      <c r="M11" s="2"/>
      <c r="N11" s="2"/>
      <c r="O11" s="2"/>
      <c r="P11" s="108">
        <f t="shared" si="4"/>
        <v>15</v>
      </c>
      <c r="Q11" s="390"/>
      <c r="R11" s="238" t="s">
        <v>366</v>
      </c>
      <c r="S11" s="110">
        <f t="shared" si="5"/>
        <v>15</v>
      </c>
      <c r="T11" s="390" t="s">
        <v>366</v>
      </c>
      <c r="U11" s="238" t="s">
        <v>366</v>
      </c>
      <c r="V11" s="238" t="s">
        <v>366</v>
      </c>
      <c r="W11" s="238" t="s">
        <v>366</v>
      </c>
      <c r="X11" s="238" t="s">
        <v>366</v>
      </c>
      <c r="Y11" s="238" t="s">
        <v>366</v>
      </c>
      <c r="Z11" s="238" t="s">
        <v>366</v>
      </c>
      <c r="AA11" s="238" t="s">
        <v>366</v>
      </c>
      <c r="AB11" s="238" t="s">
        <v>366</v>
      </c>
      <c r="AC11" s="238" t="s">
        <v>366</v>
      </c>
      <c r="AD11" s="238" t="s">
        <v>366</v>
      </c>
      <c r="AE11" s="238" t="s">
        <v>366</v>
      </c>
      <c r="AF11" s="93">
        <f t="shared" si="6"/>
        <v>60</v>
      </c>
      <c r="AG11" s="390" t="s">
        <v>366</v>
      </c>
      <c r="AH11" s="238" t="s">
        <v>366</v>
      </c>
      <c r="AI11" s="407"/>
      <c r="AJ11" s="252"/>
      <c r="AK11" s="252"/>
      <c r="AL11" s="238"/>
      <c r="AM11" s="238"/>
      <c r="AN11" s="252"/>
      <c r="AO11" s="252"/>
      <c r="AP11" s="115">
        <f t="shared" si="7"/>
        <v>16</v>
      </c>
      <c r="AQ11" s="390" t="s">
        <v>366</v>
      </c>
      <c r="AR11" s="407"/>
      <c r="AS11" s="238" t="s">
        <v>366</v>
      </c>
      <c r="AT11" s="116">
        <f t="shared" si="8"/>
        <v>16</v>
      </c>
      <c r="AU11" s="566" t="s">
        <v>366</v>
      </c>
      <c r="AV11" s="252"/>
      <c r="AW11" s="573"/>
      <c r="AX11" s="118">
        <f>IF(AU11="ANO",15,0)+IF(AV11="ANO",15,0)+IF(AW11="ANO",15,0)</f>
        <v>15</v>
      </c>
      <c r="AY11" s="467">
        <f t="shared" si="9"/>
        <v>141.11267605633805</v>
      </c>
      <c r="AZ11" s="537" t="s">
        <v>7</v>
      </c>
      <c r="BA11" s="637" t="s">
        <v>7</v>
      </c>
      <c r="BB11" s="191">
        <f t="shared" si="10"/>
        <v>2.3795363417849065</v>
      </c>
      <c r="BC11" s="192">
        <f t="shared" si="11"/>
        <v>52.45824388711452</v>
      </c>
      <c r="BD11" s="411" t="str">
        <f t="shared" si="12"/>
        <v>AGC Flat Glass Czech a.s., závod Oloví</v>
      </c>
      <c r="BE11" s="612"/>
    </row>
    <row r="12" spans="1:57" ht="15" customHeight="1">
      <c r="A12" s="326" t="s">
        <v>201</v>
      </c>
      <c r="B12" s="710" t="s">
        <v>623</v>
      </c>
      <c r="C12" s="560"/>
      <c r="D12" s="103">
        <f t="shared" si="0"/>
        <v>0</v>
      </c>
      <c r="E12" s="563"/>
      <c r="F12" s="170">
        <f t="shared" si="1"/>
        <v>0</v>
      </c>
      <c r="G12" s="97">
        <f t="shared" si="2"/>
        <v>0</v>
      </c>
      <c r="H12" s="566" t="s">
        <v>366</v>
      </c>
      <c r="I12" s="100">
        <f t="shared" si="3"/>
        <v>15</v>
      </c>
      <c r="J12" s="566" t="s">
        <v>366</v>
      </c>
      <c r="K12" s="238"/>
      <c r="L12" s="2"/>
      <c r="M12" s="2"/>
      <c r="N12" s="11"/>
      <c r="O12" s="2"/>
      <c r="P12" s="108">
        <f t="shared" si="4"/>
        <v>15</v>
      </c>
      <c r="Q12" s="546"/>
      <c r="R12" s="535"/>
      <c r="S12" s="110">
        <f t="shared" si="5"/>
        <v>0</v>
      </c>
      <c r="T12" s="308" t="s">
        <v>366</v>
      </c>
      <c r="U12" s="238" t="s">
        <v>366</v>
      </c>
      <c r="V12" s="238" t="s">
        <v>366</v>
      </c>
      <c r="W12" s="238" t="s">
        <v>366</v>
      </c>
      <c r="X12" s="238" t="s">
        <v>366</v>
      </c>
      <c r="Y12" s="238" t="s">
        <v>366</v>
      </c>
      <c r="Z12" s="238" t="s">
        <v>366</v>
      </c>
      <c r="AA12" s="238" t="s">
        <v>366</v>
      </c>
      <c r="AB12" s="238" t="s">
        <v>366</v>
      </c>
      <c r="AC12" s="238" t="s">
        <v>366</v>
      </c>
      <c r="AD12" s="238" t="s">
        <v>366</v>
      </c>
      <c r="AE12" s="238" t="s">
        <v>366</v>
      </c>
      <c r="AF12" s="93">
        <f t="shared" si="6"/>
        <v>60</v>
      </c>
      <c r="AG12" s="390"/>
      <c r="AH12" s="238"/>
      <c r="AI12" s="407"/>
      <c r="AJ12" s="252"/>
      <c r="AK12" s="252"/>
      <c r="AL12" s="238"/>
      <c r="AM12" s="238"/>
      <c r="AN12" s="252"/>
      <c r="AO12" s="252"/>
      <c r="AP12" s="115">
        <f t="shared" si="7"/>
        <v>0</v>
      </c>
      <c r="AQ12" s="390"/>
      <c r="AR12" s="407"/>
      <c r="AS12" s="238"/>
      <c r="AT12" s="116">
        <f t="shared" si="8"/>
        <v>0</v>
      </c>
      <c r="AU12" s="791"/>
      <c r="AV12" s="252"/>
      <c r="AW12" s="573"/>
      <c r="AX12" s="118">
        <f>IF(AU12="ANO",15,0)+IF(AV12="ANO",15,0)+IF(AW12="ANO",8,0)</f>
        <v>0</v>
      </c>
      <c r="AY12" s="467">
        <f t="shared" si="9"/>
        <v>90</v>
      </c>
      <c r="AZ12" s="537" t="s">
        <v>34</v>
      </c>
      <c r="BA12" s="637" t="s">
        <v>41</v>
      </c>
      <c r="BB12" s="191">
        <f t="shared" si="10"/>
        <v>1.5176402060091376</v>
      </c>
      <c r="BC12" s="192">
        <f t="shared" si="11"/>
        <v>33.457249070631974</v>
      </c>
      <c r="BD12" s="711" t="str">
        <f t="shared" si="12"/>
        <v>Bohemia Antonínův Důl (Jihlava)</v>
      </c>
      <c r="BE12" s="612" t="s">
        <v>563</v>
      </c>
    </row>
    <row r="13" spans="1:57" ht="15" customHeight="1">
      <c r="A13" s="326" t="s">
        <v>202</v>
      </c>
      <c r="B13" s="710" t="s">
        <v>300</v>
      </c>
      <c r="C13" s="560"/>
      <c r="D13" s="103">
        <f t="shared" si="0"/>
        <v>0</v>
      </c>
      <c r="E13" s="563"/>
      <c r="F13" s="170">
        <f t="shared" si="1"/>
        <v>0</v>
      </c>
      <c r="G13" s="97">
        <f t="shared" si="2"/>
        <v>0</v>
      </c>
      <c r="H13" s="566"/>
      <c r="I13" s="100">
        <f t="shared" si="3"/>
        <v>0</v>
      </c>
      <c r="J13" s="566" t="s">
        <v>366</v>
      </c>
      <c r="K13" s="238"/>
      <c r="L13" s="2"/>
      <c r="M13" s="2"/>
      <c r="N13" s="11"/>
      <c r="O13" s="2"/>
      <c r="P13" s="108">
        <f t="shared" si="4"/>
        <v>15</v>
      </c>
      <c r="Q13" s="546"/>
      <c r="R13" s="535"/>
      <c r="S13" s="110">
        <f t="shared" si="5"/>
        <v>0</v>
      </c>
      <c r="T13" s="308" t="s">
        <v>366</v>
      </c>
      <c r="U13" s="238" t="s">
        <v>366</v>
      </c>
      <c r="V13" s="238" t="s">
        <v>366</v>
      </c>
      <c r="W13" s="238" t="s">
        <v>366</v>
      </c>
      <c r="X13" s="238" t="s">
        <v>366</v>
      </c>
      <c r="Y13" s="238" t="s">
        <v>366</v>
      </c>
      <c r="Z13" s="238" t="s">
        <v>366</v>
      </c>
      <c r="AA13" s="238" t="s">
        <v>366</v>
      </c>
      <c r="AB13" s="238" t="s">
        <v>366</v>
      </c>
      <c r="AC13" s="238" t="s">
        <v>366</v>
      </c>
      <c r="AD13" s="238" t="s">
        <v>366</v>
      </c>
      <c r="AE13" s="238" t="s">
        <v>366</v>
      </c>
      <c r="AF13" s="93">
        <f t="shared" si="6"/>
        <v>60</v>
      </c>
      <c r="AG13" s="390"/>
      <c r="AH13" s="238"/>
      <c r="AI13" s="407"/>
      <c r="AJ13" s="252"/>
      <c r="AK13" s="252"/>
      <c r="AL13" s="238"/>
      <c r="AM13" s="238"/>
      <c r="AN13" s="252"/>
      <c r="AO13" s="252"/>
      <c r="AP13" s="115">
        <f t="shared" si="7"/>
        <v>0</v>
      </c>
      <c r="AQ13" s="390"/>
      <c r="AR13" s="407"/>
      <c r="AS13" s="238" t="s">
        <v>366</v>
      </c>
      <c r="AT13" s="116">
        <f t="shared" si="8"/>
        <v>8</v>
      </c>
      <c r="AU13" s="792"/>
      <c r="AV13" s="252"/>
      <c r="AW13" s="573"/>
      <c r="AX13" s="118">
        <f>IF(AU13="ANO",15,0)+IF(AV13="ANO",15,0)+IF(AW13="ANO",8,0)</f>
        <v>0</v>
      </c>
      <c r="AY13" s="467">
        <f t="shared" si="9"/>
        <v>83</v>
      </c>
      <c r="AZ13" s="537" t="s">
        <v>37</v>
      </c>
      <c r="BA13" s="637" t="s">
        <v>36</v>
      </c>
      <c r="BB13" s="191">
        <f t="shared" si="10"/>
        <v>1.3996015233195382</v>
      </c>
      <c r="BC13" s="192">
        <f t="shared" si="11"/>
        <v>30.855018587360593</v>
      </c>
      <c r="BD13" s="711" t="str">
        <f t="shared" si="12"/>
        <v>Bohemia Brodce</v>
      </c>
      <c r="BE13" s="612"/>
    </row>
    <row r="14" spans="1:57" ht="15" customHeight="1">
      <c r="A14" s="326" t="s">
        <v>196</v>
      </c>
      <c r="B14" s="710" t="s">
        <v>624</v>
      </c>
      <c r="C14" s="560"/>
      <c r="D14" s="103">
        <f t="shared" si="0"/>
        <v>0</v>
      </c>
      <c r="E14" s="563"/>
      <c r="F14" s="170">
        <f t="shared" si="1"/>
        <v>0</v>
      </c>
      <c r="G14" s="97">
        <f t="shared" si="2"/>
        <v>0</v>
      </c>
      <c r="H14" s="566" t="s">
        <v>366</v>
      </c>
      <c r="I14" s="100">
        <f t="shared" si="3"/>
        <v>15</v>
      </c>
      <c r="J14" s="566" t="s">
        <v>366</v>
      </c>
      <c r="K14" s="238"/>
      <c r="L14" s="2"/>
      <c r="M14" s="2"/>
      <c r="N14" s="11"/>
      <c r="O14" s="2"/>
      <c r="P14" s="108">
        <f t="shared" si="4"/>
        <v>15</v>
      </c>
      <c r="Q14" s="546"/>
      <c r="R14" s="535"/>
      <c r="S14" s="110">
        <f t="shared" si="5"/>
        <v>0</v>
      </c>
      <c r="T14" s="308" t="s">
        <v>366</v>
      </c>
      <c r="U14" s="238" t="s">
        <v>366</v>
      </c>
      <c r="V14" s="238"/>
      <c r="W14" s="238" t="s">
        <v>366</v>
      </c>
      <c r="X14" s="238" t="s">
        <v>366</v>
      </c>
      <c r="Y14" s="238" t="s">
        <v>366</v>
      </c>
      <c r="Z14" s="238" t="s">
        <v>366</v>
      </c>
      <c r="AA14" s="238" t="s">
        <v>366</v>
      </c>
      <c r="AB14" s="238"/>
      <c r="AC14" s="238" t="s">
        <v>366</v>
      </c>
      <c r="AD14" s="238" t="s">
        <v>366</v>
      </c>
      <c r="AE14" s="238" t="s">
        <v>366</v>
      </c>
      <c r="AF14" s="93">
        <f t="shared" si="6"/>
        <v>50</v>
      </c>
      <c r="AG14" s="390"/>
      <c r="AH14" s="238"/>
      <c r="AI14" s="407"/>
      <c r="AJ14" s="252"/>
      <c r="AK14" s="252"/>
      <c r="AL14" s="238"/>
      <c r="AM14" s="238"/>
      <c r="AN14" s="252"/>
      <c r="AO14" s="252"/>
      <c r="AP14" s="115">
        <f t="shared" si="7"/>
        <v>0</v>
      </c>
      <c r="AQ14" s="390"/>
      <c r="AR14" s="407"/>
      <c r="AS14" s="238"/>
      <c r="AT14" s="116">
        <f t="shared" si="8"/>
        <v>0</v>
      </c>
      <c r="AU14" s="791"/>
      <c r="AV14" s="238"/>
      <c r="AW14" s="573"/>
      <c r="AX14" s="118">
        <f>IF(AU14="ANO",15,0)+IF(AV14="ANO",15,0)+IF(AW14="ANO",8,0)</f>
        <v>0</v>
      </c>
      <c r="AY14" s="467">
        <f t="shared" si="9"/>
        <v>80</v>
      </c>
      <c r="AZ14" s="537" t="s">
        <v>39</v>
      </c>
      <c r="BA14" s="637" t="s">
        <v>38</v>
      </c>
      <c r="BB14" s="191">
        <f t="shared" si="10"/>
        <v>1.3490135164525667</v>
      </c>
      <c r="BC14" s="192">
        <f t="shared" si="11"/>
        <v>29.739776951672862</v>
      </c>
      <c r="BD14" s="711" t="str">
        <f t="shared" si="12"/>
        <v>Bohemia Dobronín (Polná)</v>
      </c>
      <c r="BE14" s="612"/>
    </row>
    <row r="15" spans="1:57" ht="15" customHeight="1">
      <c r="A15" s="784" t="s">
        <v>7</v>
      </c>
      <c r="B15" s="836" t="s">
        <v>771</v>
      </c>
      <c r="C15" s="559">
        <v>0</v>
      </c>
      <c r="D15" s="103">
        <f t="shared" si="0"/>
        <v>0</v>
      </c>
      <c r="E15" s="562">
        <v>36.542669584245075</v>
      </c>
      <c r="F15" s="170">
        <f t="shared" si="1"/>
        <v>36.542669584245075</v>
      </c>
      <c r="G15" s="97">
        <f t="shared" si="2"/>
        <v>36.542669584245075</v>
      </c>
      <c r="H15" s="566" t="s">
        <v>366</v>
      </c>
      <c r="I15" s="100">
        <f t="shared" si="3"/>
        <v>15</v>
      </c>
      <c r="J15" s="566" t="s">
        <v>366</v>
      </c>
      <c r="K15" s="238"/>
      <c r="L15" s="2"/>
      <c r="M15" s="2"/>
      <c r="N15" s="11"/>
      <c r="O15" s="2"/>
      <c r="P15" s="108">
        <f t="shared" si="4"/>
        <v>15</v>
      </c>
      <c r="Q15" s="390"/>
      <c r="R15" s="238" t="s">
        <v>366</v>
      </c>
      <c r="S15" s="110">
        <f t="shared" si="5"/>
        <v>15</v>
      </c>
      <c r="T15" s="705"/>
      <c r="U15" s="239"/>
      <c r="V15" s="239"/>
      <c r="W15" s="239"/>
      <c r="X15" s="239"/>
      <c r="Y15" s="239"/>
      <c r="Z15" s="239"/>
      <c r="AA15" s="239"/>
      <c r="AB15" s="239"/>
      <c r="AC15" s="239"/>
      <c r="AD15" s="238"/>
      <c r="AE15" s="238"/>
      <c r="AF15" s="93">
        <f t="shared" si="6"/>
        <v>0</v>
      </c>
      <c r="AG15" s="705"/>
      <c r="AH15" s="239"/>
      <c r="AI15" s="407"/>
      <c r="AJ15" s="252"/>
      <c r="AK15" s="252"/>
      <c r="AL15" s="238"/>
      <c r="AM15" s="238"/>
      <c r="AN15" s="252"/>
      <c r="AO15" s="252"/>
      <c r="AP15" s="115">
        <f t="shared" si="7"/>
        <v>0</v>
      </c>
      <c r="AQ15" s="705"/>
      <c r="AR15" s="407" t="s">
        <v>366</v>
      </c>
      <c r="AS15" s="238"/>
      <c r="AT15" s="116">
        <f t="shared" si="8"/>
        <v>8</v>
      </c>
      <c r="AU15" s="819"/>
      <c r="AV15" s="238"/>
      <c r="AW15" s="573"/>
      <c r="AX15" s="118">
        <f>IF(AU15="ANO",15,0)+IF(AV15="ANO",15,0)+IF(AW15="ANO",8,0)</f>
        <v>0</v>
      </c>
      <c r="AY15" s="467">
        <f t="shared" si="9"/>
        <v>89.54266958424508</v>
      </c>
      <c r="AZ15" s="537" t="s">
        <v>35</v>
      </c>
      <c r="BA15" s="637" t="s">
        <v>119</v>
      </c>
      <c r="BB15" s="191">
        <f t="shared" si="10"/>
        <v>1.5099283946049096</v>
      </c>
      <c r="BC15" s="192">
        <f t="shared" si="11"/>
        <v>33.287237763659874</v>
      </c>
      <c r="BD15" s="788" t="str">
        <f t="shared" si="12"/>
        <v>Crystal Bohemia a.s., závod Světlá n.S.-vznik 29.10.2020</v>
      </c>
      <c r="BE15" s="612" t="s">
        <v>119</v>
      </c>
    </row>
    <row r="16" spans="1:57" ht="15" customHeight="1">
      <c r="A16" s="201" t="s">
        <v>8</v>
      </c>
      <c r="B16" s="210" t="s">
        <v>64</v>
      </c>
      <c r="C16" s="559">
        <v>-7</v>
      </c>
      <c r="D16" s="103">
        <f t="shared" si="0"/>
        <v>-7</v>
      </c>
      <c r="E16" s="562">
        <v>-5.555555555555555</v>
      </c>
      <c r="F16" s="170">
        <f t="shared" si="1"/>
        <v>0</v>
      </c>
      <c r="G16" s="97">
        <f t="shared" si="2"/>
        <v>-7</v>
      </c>
      <c r="H16" s="566"/>
      <c r="I16" s="100">
        <f t="shared" si="3"/>
        <v>0</v>
      </c>
      <c r="J16" s="390" t="s">
        <v>366</v>
      </c>
      <c r="K16" s="238"/>
      <c r="L16" s="2"/>
      <c r="M16" s="2"/>
      <c r="N16" s="11"/>
      <c r="O16" s="2"/>
      <c r="P16" s="108">
        <f t="shared" si="4"/>
        <v>15</v>
      </c>
      <c r="Q16" s="390"/>
      <c r="R16" s="238" t="s">
        <v>366</v>
      </c>
      <c r="S16" s="110">
        <f t="shared" si="5"/>
        <v>15</v>
      </c>
      <c r="T16" s="390" t="s">
        <v>366</v>
      </c>
      <c r="U16" s="238" t="s">
        <v>366</v>
      </c>
      <c r="V16" s="238" t="s">
        <v>366</v>
      </c>
      <c r="W16" s="238" t="s">
        <v>366</v>
      </c>
      <c r="X16" s="238" t="s">
        <v>366</v>
      </c>
      <c r="Y16" s="238" t="s">
        <v>366</v>
      </c>
      <c r="Z16" s="238" t="s">
        <v>366</v>
      </c>
      <c r="AA16" s="238" t="s">
        <v>366</v>
      </c>
      <c r="AB16" s="238" t="s">
        <v>366</v>
      </c>
      <c r="AC16" s="238" t="s">
        <v>366</v>
      </c>
      <c r="AD16" s="238" t="s">
        <v>366</v>
      </c>
      <c r="AE16" s="238" t="s">
        <v>366</v>
      </c>
      <c r="AF16" s="93">
        <f t="shared" si="6"/>
        <v>60</v>
      </c>
      <c r="AG16" s="390"/>
      <c r="AH16" s="238" t="s">
        <v>366</v>
      </c>
      <c r="AI16" s="407"/>
      <c r="AJ16" s="252"/>
      <c r="AK16" s="252"/>
      <c r="AL16" s="238"/>
      <c r="AM16" s="238"/>
      <c r="AN16" s="252"/>
      <c r="AO16" s="252"/>
      <c r="AP16" s="115">
        <f t="shared" si="7"/>
        <v>8</v>
      </c>
      <c r="AQ16" s="390" t="s">
        <v>366</v>
      </c>
      <c r="AR16" s="407" t="s">
        <v>366</v>
      </c>
      <c r="AS16" s="238"/>
      <c r="AT16" s="116">
        <f t="shared" si="8"/>
        <v>16</v>
      </c>
      <c r="AU16" s="791"/>
      <c r="AV16" s="238"/>
      <c r="AW16" s="573"/>
      <c r="AX16" s="118">
        <f>IF(AU16="ANO",15,0)+IF(AV16="ANO",15,0)+IF(AW16="ANO",15,0)</f>
        <v>0</v>
      </c>
      <c r="AY16" s="467">
        <f t="shared" si="9"/>
        <v>107</v>
      </c>
      <c r="AZ16" s="537" t="s">
        <v>30</v>
      </c>
      <c r="BA16" s="637">
        <v>34</v>
      </c>
      <c r="BB16" s="191">
        <f t="shared" si="10"/>
        <v>1.804305578255308</v>
      </c>
      <c r="BC16" s="192">
        <f t="shared" si="11"/>
        <v>39.77695167286245</v>
      </c>
      <c r="BD16" s="410" t="str">
        <f t="shared" si="12"/>
        <v>Crystal Bohemia Poděbrady</v>
      </c>
      <c r="BE16" s="612"/>
    </row>
    <row r="17" spans="1:57" ht="15" customHeight="1">
      <c r="A17" s="201" t="s">
        <v>9</v>
      </c>
      <c r="B17" s="212" t="s">
        <v>409</v>
      </c>
      <c r="C17" s="559">
        <v>2</v>
      </c>
      <c r="D17" s="103">
        <f t="shared" si="0"/>
        <v>2</v>
      </c>
      <c r="E17" s="562">
        <v>-6.885758998435055</v>
      </c>
      <c r="F17" s="170">
        <f t="shared" si="1"/>
        <v>0</v>
      </c>
      <c r="G17" s="97">
        <f t="shared" si="2"/>
        <v>2</v>
      </c>
      <c r="H17" s="566"/>
      <c r="I17" s="100">
        <f t="shared" si="3"/>
        <v>0</v>
      </c>
      <c r="J17" s="390" t="s">
        <v>366</v>
      </c>
      <c r="K17" s="238"/>
      <c r="L17" s="2"/>
      <c r="M17" s="2"/>
      <c r="N17" s="11"/>
      <c r="O17" s="2"/>
      <c r="P17" s="108">
        <f t="shared" si="4"/>
        <v>15</v>
      </c>
      <c r="Q17" s="390"/>
      <c r="R17" s="238" t="s">
        <v>366</v>
      </c>
      <c r="S17" s="110">
        <f t="shared" si="5"/>
        <v>15</v>
      </c>
      <c r="T17" s="390" t="s">
        <v>366</v>
      </c>
      <c r="U17" s="238" t="s">
        <v>366</v>
      </c>
      <c r="V17" s="238" t="s">
        <v>366</v>
      </c>
      <c r="W17" s="238" t="s">
        <v>366</v>
      </c>
      <c r="X17" s="238" t="s">
        <v>366</v>
      </c>
      <c r="Y17" s="238" t="s">
        <v>366</v>
      </c>
      <c r="Z17" s="238" t="s">
        <v>366</v>
      </c>
      <c r="AA17" s="238" t="s">
        <v>366</v>
      </c>
      <c r="AB17" s="238" t="s">
        <v>366</v>
      </c>
      <c r="AC17" s="238" t="s">
        <v>366</v>
      </c>
      <c r="AD17" s="238" t="s">
        <v>366</v>
      </c>
      <c r="AE17" s="238" t="s">
        <v>366</v>
      </c>
      <c r="AF17" s="93">
        <f t="shared" si="6"/>
        <v>60</v>
      </c>
      <c r="AG17" s="847" t="s">
        <v>366</v>
      </c>
      <c r="AH17" s="238" t="s">
        <v>366</v>
      </c>
      <c r="AI17" s="672"/>
      <c r="AJ17" s="252"/>
      <c r="AK17" s="252"/>
      <c r="AL17" s="238"/>
      <c r="AM17" s="238"/>
      <c r="AN17" s="252"/>
      <c r="AO17" s="238"/>
      <c r="AP17" s="115">
        <f t="shared" si="7"/>
        <v>16</v>
      </c>
      <c r="AQ17" s="390"/>
      <c r="AR17" s="407" t="s">
        <v>366</v>
      </c>
      <c r="AS17" s="238" t="s">
        <v>366</v>
      </c>
      <c r="AT17" s="116">
        <f t="shared" si="8"/>
        <v>16</v>
      </c>
      <c r="AU17" s="791"/>
      <c r="AV17" s="252"/>
      <c r="AW17" s="573"/>
      <c r="AX17" s="118">
        <f>IF(AU17="ANO",15,0)+IF(AV17="ANO",15,0)+IF(AW17="ANO",15,0)</f>
        <v>0</v>
      </c>
      <c r="AY17" s="468">
        <f t="shared" si="9"/>
        <v>124</v>
      </c>
      <c r="AZ17" s="537" t="s">
        <v>20</v>
      </c>
      <c r="BA17" s="637" t="s">
        <v>15</v>
      </c>
      <c r="BB17" s="191">
        <f t="shared" si="10"/>
        <v>2.0909709505014784</v>
      </c>
      <c r="BC17" s="192">
        <f t="shared" si="11"/>
        <v>46.09665427509294</v>
      </c>
      <c r="BD17" s="410" t="str">
        <f t="shared" si="12"/>
        <v>Crystalex CZ, s.r.o. (Nový Bor)</v>
      </c>
      <c r="BE17" s="612"/>
    </row>
    <row r="18" spans="1:57" ht="15" customHeight="1">
      <c r="A18" s="201" t="s">
        <v>10</v>
      </c>
      <c r="B18" s="212" t="s">
        <v>211</v>
      </c>
      <c r="C18" s="559">
        <v>17</v>
      </c>
      <c r="D18" s="103">
        <f t="shared" si="0"/>
        <v>17</v>
      </c>
      <c r="E18" s="562">
        <v>-506.66666666666663</v>
      </c>
      <c r="F18" s="170">
        <f t="shared" si="1"/>
        <v>0</v>
      </c>
      <c r="G18" s="97">
        <f t="shared" si="2"/>
        <v>17</v>
      </c>
      <c r="H18" s="566" t="s">
        <v>366</v>
      </c>
      <c r="I18" s="100">
        <f t="shared" si="3"/>
        <v>15</v>
      </c>
      <c r="J18" s="390" t="s">
        <v>366</v>
      </c>
      <c r="K18" s="238"/>
      <c r="L18" s="2"/>
      <c r="M18" s="2"/>
      <c r="N18" s="11"/>
      <c r="O18" s="2"/>
      <c r="P18" s="108">
        <f t="shared" si="4"/>
        <v>15</v>
      </c>
      <c r="Q18" s="390"/>
      <c r="R18" s="238" t="s">
        <v>366</v>
      </c>
      <c r="S18" s="110">
        <f t="shared" si="5"/>
        <v>15</v>
      </c>
      <c r="T18" s="390" t="s">
        <v>366</v>
      </c>
      <c r="U18" s="238" t="s">
        <v>366</v>
      </c>
      <c r="V18" s="238" t="s">
        <v>366</v>
      </c>
      <c r="W18" s="238" t="s">
        <v>366</v>
      </c>
      <c r="X18" s="238" t="s">
        <v>366</v>
      </c>
      <c r="Y18" s="238" t="s">
        <v>366</v>
      </c>
      <c r="Z18" s="238" t="s">
        <v>366</v>
      </c>
      <c r="AA18" s="238" t="s">
        <v>366</v>
      </c>
      <c r="AB18" s="238" t="s">
        <v>366</v>
      </c>
      <c r="AC18" s="238"/>
      <c r="AD18" s="238" t="s">
        <v>366</v>
      </c>
      <c r="AE18" s="238" t="s">
        <v>366</v>
      </c>
      <c r="AF18" s="93">
        <f t="shared" si="6"/>
        <v>55</v>
      </c>
      <c r="AG18" s="566" t="s">
        <v>366</v>
      </c>
      <c r="AH18" s="238" t="s">
        <v>366</v>
      </c>
      <c r="AI18" s="572"/>
      <c r="AJ18" s="252"/>
      <c r="AK18" s="252"/>
      <c r="AL18" s="238"/>
      <c r="AM18" s="238"/>
      <c r="AN18" s="252"/>
      <c r="AO18" s="238"/>
      <c r="AP18" s="115">
        <f t="shared" si="7"/>
        <v>16</v>
      </c>
      <c r="AQ18" s="390"/>
      <c r="AR18" s="407" t="s">
        <v>366</v>
      </c>
      <c r="AS18" s="238"/>
      <c r="AT18" s="116">
        <f t="shared" si="8"/>
        <v>8</v>
      </c>
      <c r="AU18" s="791"/>
      <c r="AV18" s="252"/>
      <c r="AW18" s="573"/>
      <c r="AX18" s="118">
        <f>IF(AU18="ANO",15,0)+IF(AV18="ANO",15,0)+IF(AW18="ANO",15,0)</f>
        <v>0</v>
      </c>
      <c r="AY18" s="468">
        <f t="shared" si="9"/>
        <v>141</v>
      </c>
      <c r="AZ18" s="537" t="s">
        <v>8</v>
      </c>
      <c r="BA18" s="638" t="s">
        <v>203</v>
      </c>
      <c r="BB18" s="191">
        <f t="shared" si="10"/>
        <v>2.377636322747649</v>
      </c>
      <c r="BC18" s="192">
        <f t="shared" si="11"/>
        <v>52.41635687732342</v>
      </c>
      <c r="BD18" s="410" t="str">
        <f t="shared" si="12"/>
        <v>Crystalex závod Karolinka</v>
      </c>
      <c r="BE18" s="612" t="s">
        <v>698</v>
      </c>
    </row>
    <row r="19" spans="1:57" ht="15" customHeight="1">
      <c r="A19" s="201" t="s">
        <v>11</v>
      </c>
      <c r="B19" s="212" t="s">
        <v>601</v>
      </c>
      <c r="C19" s="559">
        <v>21</v>
      </c>
      <c r="D19" s="103">
        <f t="shared" si="0"/>
        <v>21</v>
      </c>
      <c r="E19" s="562">
        <v>-5.555555555555555</v>
      </c>
      <c r="F19" s="170">
        <f t="shared" si="1"/>
        <v>0</v>
      </c>
      <c r="G19" s="97">
        <f t="shared" si="2"/>
        <v>21</v>
      </c>
      <c r="H19" s="566"/>
      <c r="I19" s="100">
        <f t="shared" si="3"/>
        <v>0</v>
      </c>
      <c r="J19" s="390" t="s">
        <v>366</v>
      </c>
      <c r="K19" s="238"/>
      <c r="L19" s="2"/>
      <c r="M19" s="2"/>
      <c r="N19" s="11"/>
      <c r="O19" s="2"/>
      <c r="P19" s="108">
        <f t="shared" si="4"/>
        <v>15</v>
      </c>
      <c r="Q19" s="390"/>
      <c r="R19" s="238" t="s">
        <v>366</v>
      </c>
      <c r="S19" s="110">
        <f t="shared" si="5"/>
        <v>15</v>
      </c>
      <c r="T19" s="390" t="s">
        <v>366</v>
      </c>
      <c r="U19" s="238" t="s">
        <v>366</v>
      </c>
      <c r="V19" s="238" t="s">
        <v>366</v>
      </c>
      <c r="W19" s="238" t="s">
        <v>366</v>
      </c>
      <c r="X19" s="238" t="s">
        <v>366</v>
      </c>
      <c r="Y19" s="238" t="s">
        <v>366</v>
      </c>
      <c r="Z19" s="238" t="s">
        <v>366</v>
      </c>
      <c r="AA19" s="238" t="s">
        <v>366</v>
      </c>
      <c r="AB19" s="238" t="s">
        <v>366</v>
      </c>
      <c r="AC19" s="238" t="s">
        <v>366</v>
      </c>
      <c r="AD19" s="238" t="s">
        <v>366</v>
      </c>
      <c r="AE19" s="238" t="s">
        <v>366</v>
      </c>
      <c r="AF19" s="93">
        <f t="shared" si="6"/>
        <v>60</v>
      </c>
      <c r="AG19" s="566" t="s">
        <v>366</v>
      </c>
      <c r="AH19" s="238"/>
      <c r="AI19" s="572"/>
      <c r="AJ19" s="252"/>
      <c r="AK19" s="252"/>
      <c r="AL19" s="238"/>
      <c r="AM19" s="407"/>
      <c r="AN19" s="252"/>
      <c r="AO19" s="238"/>
      <c r="AP19" s="115">
        <f t="shared" si="7"/>
        <v>8</v>
      </c>
      <c r="AQ19" s="390" t="s">
        <v>366</v>
      </c>
      <c r="AR19" s="407"/>
      <c r="AS19" s="238"/>
      <c r="AT19" s="116">
        <f t="shared" si="8"/>
        <v>8</v>
      </c>
      <c r="AU19" s="791"/>
      <c r="AV19" s="252"/>
      <c r="AW19" s="573"/>
      <c r="AX19" s="118">
        <f>IF(AU19="ANO",15,0)+IF(AV19="ANO",15,0)+IF(AW19="ANO",15,0)</f>
        <v>0</v>
      </c>
      <c r="AY19" s="468">
        <f t="shared" si="9"/>
        <v>127</v>
      </c>
      <c r="AZ19" s="537" t="s">
        <v>16</v>
      </c>
      <c r="BA19" s="637" t="s">
        <v>201</v>
      </c>
      <c r="BB19" s="191">
        <f t="shared" si="10"/>
        <v>2.1415589573684497</v>
      </c>
      <c r="BC19" s="192">
        <f t="shared" si="11"/>
        <v>47.21189591078067</v>
      </c>
      <c r="BD19" s="410" t="str">
        <f t="shared" si="12"/>
        <v>Česká mincovna, a.s. (Jablonec n.N.)</v>
      </c>
      <c r="BE19" s="612" t="s">
        <v>575</v>
      </c>
    </row>
    <row r="20" spans="1:57" ht="15" customHeight="1">
      <c r="A20" s="201" t="s">
        <v>12</v>
      </c>
      <c r="B20" s="212" t="s">
        <v>629</v>
      </c>
      <c r="C20" s="559">
        <v>12</v>
      </c>
      <c r="D20" s="103">
        <f t="shared" si="0"/>
        <v>12</v>
      </c>
      <c r="E20" s="562">
        <v>-12.903225806451612</v>
      </c>
      <c r="F20" s="170">
        <f t="shared" si="1"/>
        <v>0</v>
      </c>
      <c r="G20" s="97">
        <f t="shared" si="2"/>
        <v>12</v>
      </c>
      <c r="H20" s="566" t="s">
        <v>366</v>
      </c>
      <c r="I20" s="100">
        <f t="shared" si="3"/>
        <v>15</v>
      </c>
      <c r="J20" s="390" t="s">
        <v>366</v>
      </c>
      <c r="K20" s="238"/>
      <c r="L20" s="2"/>
      <c r="M20" s="2"/>
      <c r="N20" s="11"/>
      <c r="O20" s="2"/>
      <c r="P20" s="108">
        <f t="shared" si="4"/>
        <v>15</v>
      </c>
      <c r="Q20" s="390"/>
      <c r="R20" s="238" t="s">
        <v>366</v>
      </c>
      <c r="S20" s="110">
        <f t="shared" si="5"/>
        <v>15</v>
      </c>
      <c r="T20" s="390" t="s">
        <v>366</v>
      </c>
      <c r="U20" s="238" t="s">
        <v>366</v>
      </c>
      <c r="V20" s="238" t="s">
        <v>366</v>
      </c>
      <c r="W20" s="238" t="s">
        <v>366</v>
      </c>
      <c r="X20" s="238" t="s">
        <v>366</v>
      </c>
      <c r="Y20" s="238" t="s">
        <v>366</v>
      </c>
      <c r="Z20" s="238" t="s">
        <v>366</v>
      </c>
      <c r="AA20" s="238" t="s">
        <v>366</v>
      </c>
      <c r="AB20" s="238" t="s">
        <v>366</v>
      </c>
      <c r="AC20" s="238" t="s">
        <v>366</v>
      </c>
      <c r="AD20" s="238" t="s">
        <v>366</v>
      </c>
      <c r="AE20" s="238" t="s">
        <v>366</v>
      </c>
      <c r="AF20" s="93">
        <f t="shared" si="6"/>
        <v>60</v>
      </c>
      <c r="AG20" s="566" t="s">
        <v>366</v>
      </c>
      <c r="AH20" s="238" t="s">
        <v>366</v>
      </c>
      <c r="AI20" s="572"/>
      <c r="AJ20" s="252"/>
      <c r="AK20" s="252"/>
      <c r="AL20" s="238"/>
      <c r="AM20" s="407"/>
      <c r="AN20" s="252"/>
      <c r="AO20" s="238"/>
      <c r="AP20" s="115">
        <f t="shared" si="7"/>
        <v>16</v>
      </c>
      <c r="AQ20" s="390"/>
      <c r="AR20" s="407" t="s">
        <v>366</v>
      </c>
      <c r="AS20" s="238" t="s">
        <v>366</v>
      </c>
      <c r="AT20" s="116">
        <f t="shared" si="8"/>
        <v>16</v>
      </c>
      <c r="AU20" s="791"/>
      <c r="AV20" s="252"/>
      <c r="AW20" s="573"/>
      <c r="AX20" s="118">
        <f>IF(AU20="ANO",15,0)+IF(AV20="ANO",15,0)+IF(AW20="ANO",8,0)</f>
        <v>0</v>
      </c>
      <c r="AY20" s="467">
        <f t="shared" si="9"/>
        <v>149</v>
      </c>
      <c r="AZ20" s="537" t="s">
        <v>274</v>
      </c>
      <c r="BA20" s="637" t="s">
        <v>8</v>
      </c>
      <c r="BB20" s="191">
        <f t="shared" si="10"/>
        <v>2.512537674392906</v>
      </c>
      <c r="BC20" s="192">
        <f t="shared" si="11"/>
        <v>55.39033457249071</v>
      </c>
      <c r="BD20" s="410" t="str">
        <f t="shared" si="12"/>
        <v>Český porcelán, a.s. (Dubí)</v>
      </c>
      <c r="BE20" s="651"/>
    </row>
    <row r="21" spans="1:57" ht="15" customHeight="1">
      <c r="A21" s="201" t="s">
        <v>13</v>
      </c>
      <c r="B21" s="212" t="s">
        <v>613</v>
      </c>
      <c r="C21" s="559">
        <v>-12</v>
      </c>
      <c r="D21" s="103">
        <f t="shared" si="0"/>
        <v>-12</v>
      </c>
      <c r="E21" s="404">
        <v>-15.942028985507244</v>
      </c>
      <c r="F21" s="170">
        <f t="shared" si="1"/>
        <v>0</v>
      </c>
      <c r="G21" s="97">
        <f t="shared" si="2"/>
        <v>-12</v>
      </c>
      <c r="H21" s="566"/>
      <c r="I21" s="100">
        <f t="shared" si="3"/>
        <v>0</v>
      </c>
      <c r="J21" s="390" t="s">
        <v>366</v>
      </c>
      <c r="K21" s="238"/>
      <c r="L21" s="2"/>
      <c r="M21" s="2"/>
      <c r="N21" s="11"/>
      <c r="O21" s="2"/>
      <c r="P21" s="108">
        <f t="shared" si="4"/>
        <v>15</v>
      </c>
      <c r="Q21" s="390"/>
      <c r="R21" s="238" t="s">
        <v>366</v>
      </c>
      <c r="S21" s="110">
        <f t="shared" si="5"/>
        <v>15</v>
      </c>
      <c r="T21" s="390" t="s">
        <v>366</v>
      </c>
      <c r="U21" s="238" t="s">
        <v>366</v>
      </c>
      <c r="V21" s="238" t="s">
        <v>366</v>
      </c>
      <c r="W21" s="238" t="s">
        <v>366</v>
      </c>
      <c r="X21" s="238" t="s">
        <v>366</v>
      </c>
      <c r="Y21" s="238" t="s">
        <v>366</v>
      </c>
      <c r="Z21" s="238" t="s">
        <v>366</v>
      </c>
      <c r="AA21" s="238" t="s">
        <v>366</v>
      </c>
      <c r="AB21" s="238" t="s">
        <v>366</v>
      </c>
      <c r="AC21" s="238" t="s">
        <v>366</v>
      </c>
      <c r="AD21" s="238" t="s">
        <v>366</v>
      </c>
      <c r="AE21" s="238" t="s">
        <v>366</v>
      </c>
      <c r="AF21" s="93">
        <f t="shared" si="6"/>
        <v>60</v>
      </c>
      <c r="AG21" s="566" t="s">
        <v>366</v>
      </c>
      <c r="AH21" s="238"/>
      <c r="AI21" s="572"/>
      <c r="AJ21" s="252"/>
      <c r="AK21" s="252"/>
      <c r="AL21" s="238"/>
      <c r="AM21" s="407"/>
      <c r="AN21" s="252"/>
      <c r="AO21" s="252"/>
      <c r="AP21" s="115">
        <f t="shared" si="7"/>
        <v>8</v>
      </c>
      <c r="AQ21" s="390" t="s">
        <v>366</v>
      </c>
      <c r="AR21" s="407" t="s">
        <v>366</v>
      </c>
      <c r="AS21" s="238" t="s">
        <v>366</v>
      </c>
      <c r="AT21" s="116">
        <f t="shared" si="8"/>
        <v>24</v>
      </c>
      <c r="AU21" s="791"/>
      <c r="AV21" s="252"/>
      <c r="AW21" s="573"/>
      <c r="AX21" s="118">
        <f>IF(AU21="ANO",15,0)+IF(AV21="ANO",15,0)+IF(AW21="ANO",15,0)</f>
        <v>0</v>
      </c>
      <c r="AY21" s="467">
        <f t="shared" si="9"/>
        <v>110</v>
      </c>
      <c r="AZ21" s="537" t="s">
        <v>26</v>
      </c>
      <c r="BA21" s="637" t="s">
        <v>30</v>
      </c>
      <c r="BB21" s="191">
        <f t="shared" si="10"/>
        <v>1.8548935851222792</v>
      </c>
      <c r="BC21" s="192">
        <f t="shared" si="11"/>
        <v>40.89219330855018</v>
      </c>
      <c r="BD21" s="410" t="str">
        <f t="shared" si="12"/>
        <v>Desko a.s. (Desná v J.h.)</v>
      </c>
      <c r="BE21" s="612"/>
    </row>
    <row r="22" spans="1:57" ht="15" customHeight="1">
      <c r="A22" s="201" t="s">
        <v>14</v>
      </c>
      <c r="B22" s="212" t="s">
        <v>610</v>
      </c>
      <c r="C22" s="559">
        <v>-2</v>
      </c>
      <c r="D22" s="103">
        <f t="shared" si="0"/>
        <v>-2</v>
      </c>
      <c r="E22" s="404">
        <v>-1.2048192771084338</v>
      </c>
      <c r="F22" s="170">
        <f t="shared" si="1"/>
        <v>0</v>
      </c>
      <c r="G22" s="97">
        <f t="shared" si="2"/>
        <v>-2</v>
      </c>
      <c r="H22" s="566"/>
      <c r="I22" s="100">
        <f t="shared" si="3"/>
        <v>0</v>
      </c>
      <c r="J22" s="390" t="s">
        <v>366</v>
      </c>
      <c r="K22" s="238"/>
      <c r="L22" s="2"/>
      <c r="M22" s="2"/>
      <c r="N22" s="11"/>
      <c r="O22" s="2"/>
      <c r="P22" s="108">
        <f t="shared" si="4"/>
        <v>15</v>
      </c>
      <c r="Q22" s="390"/>
      <c r="R22" s="238" t="s">
        <v>366</v>
      </c>
      <c r="S22" s="110">
        <f t="shared" si="5"/>
        <v>15</v>
      </c>
      <c r="T22" s="390" t="s">
        <v>366</v>
      </c>
      <c r="U22" s="238"/>
      <c r="V22" s="238" t="s">
        <v>366</v>
      </c>
      <c r="W22" s="238" t="s">
        <v>366</v>
      </c>
      <c r="X22" s="238" t="s">
        <v>366</v>
      </c>
      <c r="Y22" s="238" t="s">
        <v>366</v>
      </c>
      <c r="Z22" s="238" t="s">
        <v>366</v>
      </c>
      <c r="AA22" s="238" t="s">
        <v>366</v>
      </c>
      <c r="AB22" s="238" t="s">
        <v>366</v>
      </c>
      <c r="AC22" s="238" t="s">
        <v>366</v>
      </c>
      <c r="AD22" s="238" t="s">
        <v>366</v>
      </c>
      <c r="AE22" s="238" t="s">
        <v>366</v>
      </c>
      <c r="AF22" s="93">
        <f t="shared" si="6"/>
        <v>55</v>
      </c>
      <c r="AG22" s="566" t="s">
        <v>366</v>
      </c>
      <c r="AH22" s="238" t="s">
        <v>366</v>
      </c>
      <c r="AI22" s="572"/>
      <c r="AJ22" s="252"/>
      <c r="AK22" s="252"/>
      <c r="AL22" s="238"/>
      <c r="AM22" s="407"/>
      <c r="AN22" s="252"/>
      <c r="AO22" s="252"/>
      <c r="AP22" s="115">
        <f t="shared" si="7"/>
        <v>16</v>
      </c>
      <c r="AQ22" s="390" t="s">
        <v>366</v>
      </c>
      <c r="AR22" s="407" t="s">
        <v>366</v>
      </c>
      <c r="AS22" s="238" t="s">
        <v>366</v>
      </c>
      <c r="AT22" s="116">
        <f t="shared" si="8"/>
        <v>24</v>
      </c>
      <c r="AU22" s="791"/>
      <c r="AV22" s="252"/>
      <c r="AW22" s="573"/>
      <c r="AX22" s="118">
        <f>IF(AU22="ANO",15,0)+IF(AV22="ANO",15,0)+IF(AW22="ANO",8,0)</f>
        <v>0</v>
      </c>
      <c r="AY22" s="467">
        <f t="shared" si="9"/>
        <v>123</v>
      </c>
      <c r="AZ22" s="537" t="s">
        <v>21</v>
      </c>
      <c r="BA22" s="637" t="s">
        <v>18</v>
      </c>
      <c r="BB22" s="191">
        <f t="shared" si="10"/>
        <v>2.0741082815458216</v>
      </c>
      <c r="BC22" s="192">
        <f t="shared" si="11"/>
        <v>45.72490706319702</v>
      </c>
      <c r="BD22" s="410" t="str">
        <f t="shared" si="12"/>
        <v>Eutit s.r.o. (Stará Voda)</v>
      </c>
      <c r="BE22" s="612"/>
    </row>
    <row r="23" spans="1:57" ht="15" customHeight="1">
      <c r="A23" s="201" t="s">
        <v>15</v>
      </c>
      <c r="B23" s="212" t="s">
        <v>132</v>
      </c>
      <c r="C23" s="559">
        <v>-15</v>
      </c>
      <c r="D23" s="103">
        <f t="shared" si="0"/>
        <v>-15</v>
      </c>
      <c r="E23" s="404">
        <v>-4.926108374384237</v>
      </c>
      <c r="F23" s="170">
        <f t="shared" si="1"/>
        <v>0</v>
      </c>
      <c r="G23" s="97">
        <f t="shared" si="2"/>
        <v>-15</v>
      </c>
      <c r="H23" s="566"/>
      <c r="I23" s="100">
        <f t="shared" si="3"/>
        <v>0</v>
      </c>
      <c r="J23" s="390" t="s">
        <v>366</v>
      </c>
      <c r="K23" s="238"/>
      <c r="L23" s="2"/>
      <c r="M23" s="2"/>
      <c r="N23" s="11"/>
      <c r="O23" s="2"/>
      <c r="P23" s="108">
        <f t="shared" si="4"/>
        <v>15</v>
      </c>
      <c r="Q23" s="390"/>
      <c r="R23" s="238" t="s">
        <v>366</v>
      </c>
      <c r="S23" s="110">
        <f t="shared" si="5"/>
        <v>15</v>
      </c>
      <c r="T23" s="390" t="s">
        <v>366</v>
      </c>
      <c r="U23" s="238" t="s">
        <v>366</v>
      </c>
      <c r="V23" s="238"/>
      <c r="W23" s="238"/>
      <c r="X23" s="238"/>
      <c r="Y23" s="238"/>
      <c r="Z23" s="238"/>
      <c r="AA23" s="238"/>
      <c r="AB23" s="238"/>
      <c r="AC23" s="238" t="s">
        <v>366</v>
      </c>
      <c r="AD23" s="238" t="s">
        <v>366</v>
      </c>
      <c r="AE23" s="238" t="s">
        <v>366</v>
      </c>
      <c r="AF23" s="93">
        <f t="shared" si="6"/>
        <v>25</v>
      </c>
      <c r="AG23" s="566" t="s">
        <v>366</v>
      </c>
      <c r="AH23" s="238" t="s">
        <v>366</v>
      </c>
      <c r="AI23" s="572"/>
      <c r="AJ23" s="252"/>
      <c r="AK23" s="252"/>
      <c r="AL23" s="238"/>
      <c r="AM23" s="407"/>
      <c r="AN23" s="252"/>
      <c r="AO23" s="252"/>
      <c r="AP23" s="115">
        <f t="shared" si="7"/>
        <v>16</v>
      </c>
      <c r="AQ23" s="390"/>
      <c r="AR23" s="407" t="s">
        <v>366</v>
      </c>
      <c r="AS23" s="238"/>
      <c r="AT23" s="116">
        <f t="shared" si="8"/>
        <v>8</v>
      </c>
      <c r="AU23" s="791"/>
      <c r="AV23" s="252"/>
      <c r="AW23" s="573"/>
      <c r="AX23" s="118">
        <f>IF(AU23="ANO",15,0)+IF(AV23="ANO",15,0)+IF(AW23="ANO",15,0)</f>
        <v>0</v>
      </c>
      <c r="AY23" s="467">
        <f t="shared" si="9"/>
        <v>64</v>
      </c>
      <c r="AZ23" s="537" t="s">
        <v>43</v>
      </c>
      <c r="BA23" s="637" t="s">
        <v>40</v>
      </c>
      <c r="BB23" s="191">
        <f t="shared" si="10"/>
        <v>1.0792108131620535</v>
      </c>
      <c r="BC23" s="192">
        <f t="shared" si="11"/>
        <v>23.79182156133829</v>
      </c>
      <c r="BD23" s="410" t="str">
        <f t="shared" si="12"/>
        <v>G. Benedikt Karlovy Vary s.r.o.</v>
      </c>
      <c r="BE23" s="612"/>
    </row>
    <row r="24" spans="1:57" ht="15" customHeight="1">
      <c r="A24" s="631" t="s">
        <v>16</v>
      </c>
      <c r="B24" s="785" t="s">
        <v>772</v>
      </c>
      <c r="C24" s="559">
        <v>-11</v>
      </c>
      <c r="D24" s="103">
        <f t="shared" si="0"/>
        <v>-11</v>
      </c>
      <c r="E24" s="404">
        <v>0</v>
      </c>
      <c r="F24" s="170">
        <f t="shared" si="1"/>
        <v>0</v>
      </c>
      <c r="G24" s="97">
        <f t="shared" si="2"/>
        <v>-11</v>
      </c>
      <c r="H24" s="566"/>
      <c r="I24" s="100">
        <f t="shared" si="3"/>
        <v>0</v>
      </c>
      <c r="J24" s="390" t="s">
        <v>366</v>
      </c>
      <c r="K24" s="238"/>
      <c r="L24" s="2"/>
      <c r="M24" s="2"/>
      <c r="N24" s="11"/>
      <c r="O24" s="2"/>
      <c r="P24" s="108">
        <f t="shared" si="4"/>
        <v>15</v>
      </c>
      <c r="Q24" s="390"/>
      <c r="R24" s="238"/>
      <c r="S24" s="110">
        <f t="shared" si="5"/>
        <v>0</v>
      </c>
      <c r="T24" s="390"/>
      <c r="U24" s="238"/>
      <c r="V24" s="238" t="s">
        <v>366</v>
      </c>
      <c r="W24" s="238" t="s">
        <v>366</v>
      </c>
      <c r="X24" s="238" t="s">
        <v>366</v>
      </c>
      <c r="Y24" s="238" t="s">
        <v>366</v>
      </c>
      <c r="Z24" s="238" t="s">
        <v>366</v>
      </c>
      <c r="AA24" s="238" t="s">
        <v>366</v>
      </c>
      <c r="AB24" s="238"/>
      <c r="AC24" s="238" t="s">
        <v>366</v>
      </c>
      <c r="AD24" s="238"/>
      <c r="AE24" s="238" t="s">
        <v>366</v>
      </c>
      <c r="AF24" s="93">
        <f t="shared" si="6"/>
        <v>40</v>
      </c>
      <c r="AG24" s="566"/>
      <c r="AH24" s="238"/>
      <c r="AI24" s="572"/>
      <c r="AJ24" s="252"/>
      <c r="AK24" s="252"/>
      <c r="AL24" s="238"/>
      <c r="AM24" s="407"/>
      <c r="AN24" s="252"/>
      <c r="AO24" s="252"/>
      <c r="AP24" s="115">
        <f t="shared" si="7"/>
        <v>0</v>
      </c>
      <c r="AQ24" s="390" t="s">
        <v>366</v>
      </c>
      <c r="AR24" s="407"/>
      <c r="AS24" s="238"/>
      <c r="AT24" s="116">
        <f t="shared" si="8"/>
        <v>8</v>
      </c>
      <c r="AU24" s="791"/>
      <c r="AV24" s="252"/>
      <c r="AW24" s="573"/>
      <c r="AX24" s="118">
        <f>IF(AU24="ANO",15,0)+IF(AV24="ANO",15,0)+IF(AW24="ANO",15,0)</f>
        <v>0</v>
      </c>
      <c r="AY24" s="467">
        <f t="shared" si="9"/>
        <v>52</v>
      </c>
      <c r="AZ24" s="537" t="s">
        <v>45</v>
      </c>
      <c r="BA24" s="637" t="s">
        <v>42</v>
      </c>
      <c r="BB24" s="191">
        <f t="shared" si="10"/>
        <v>0.8768587856941684</v>
      </c>
      <c r="BC24" s="192">
        <f t="shared" si="11"/>
        <v>19.33085501858736</v>
      </c>
      <c r="BD24" s="787" t="str">
        <f t="shared" si="12"/>
        <v>Hrad Loket</v>
      </c>
      <c r="BE24" s="612"/>
    </row>
    <row r="25" spans="1:57" ht="15" customHeight="1">
      <c r="A25" s="326" t="s">
        <v>17</v>
      </c>
      <c r="B25" s="342" t="s">
        <v>70</v>
      </c>
      <c r="C25" s="560"/>
      <c r="D25" s="103">
        <f t="shared" si="0"/>
        <v>0</v>
      </c>
      <c r="E25" s="563"/>
      <c r="F25" s="170">
        <f t="shared" si="1"/>
        <v>0</v>
      </c>
      <c r="G25" s="97">
        <f t="shared" si="2"/>
        <v>0</v>
      </c>
      <c r="H25" s="566" t="s">
        <v>366</v>
      </c>
      <c r="I25" s="100">
        <f t="shared" si="3"/>
        <v>15</v>
      </c>
      <c r="J25" s="390" t="s">
        <v>366</v>
      </c>
      <c r="K25" s="238"/>
      <c r="L25" s="2"/>
      <c r="M25" s="2"/>
      <c r="N25" s="11"/>
      <c r="O25" s="2"/>
      <c r="P25" s="108">
        <f t="shared" si="4"/>
        <v>15</v>
      </c>
      <c r="Q25" s="546"/>
      <c r="R25" s="535"/>
      <c r="S25" s="110">
        <f t="shared" si="5"/>
        <v>0</v>
      </c>
      <c r="T25" s="390"/>
      <c r="U25" s="238" t="s">
        <v>366</v>
      </c>
      <c r="V25" s="238" t="s">
        <v>366</v>
      </c>
      <c r="W25" s="238"/>
      <c r="X25" s="238" t="s">
        <v>366</v>
      </c>
      <c r="Y25" s="238" t="s">
        <v>366</v>
      </c>
      <c r="Z25" s="238"/>
      <c r="AA25" s="238" t="s">
        <v>366</v>
      </c>
      <c r="AB25" s="238" t="s">
        <v>366</v>
      </c>
      <c r="AC25" s="238"/>
      <c r="AD25" s="238" t="s">
        <v>366</v>
      </c>
      <c r="AE25" s="238" t="s">
        <v>366</v>
      </c>
      <c r="AF25" s="93">
        <f t="shared" si="6"/>
        <v>40</v>
      </c>
      <c r="AG25" s="390"/>
      <c r="AH25" s="238"/>
      <c r="AI25" s="407"/>
      <c r="AJ25" s="252"/>
      <c r="AK25" s="252"/>
      <c r="AL25" s="238"/>
      <c r="AM25" s="407"/>
      <c r="AN25" s="252"/>
      <c r="AO25" s="252"/>
      <c r="AP25" s="115">
        <f t="shared" si="7"/>
        <v>0</v>
      </c>
      <c r="AQ25" s="390" t="s">
        <v>366</v>
      </c>
      <c r="AR25" s="407"/>
      <c r="AS25" s="238" t="s">
        <v>366</v>
      </c>
      <c r="AT25" s="116">
        <f t="shared" si="8"/>
        <v>16</v>
      </c>
      <c r="AU25" s="791"/>
      <c r="AV25" s="252"/>
      <c r="AW25" s="573"/>
      <c r="AX25" s="118">
        <f>IF(AU25="ANO",15,0)+IF(AV25="ANO",15,0)+IF(AW25="ANO",15,0)</f>
        <v>0</v>
      </c>
      <c r="AY25" s="467">
        <f t="shared" si="9"/>
        <v>86</v>
      </c>
      <c r="AZ25" s="537" t="s">
        <v>36</v>
      </c>
      <c r="BA25" s="637" t="s">
        <v>37</v>
      </c>
      <c r="BB25" s="191">
        <f t="shared" si="10"/>
        <v>1.4501895301865095</v>
      </c>
      <c r="BC25" s="192">
        <f t="shared" si="11"/>
        <v>31.970260223048324</v>
      </c>
      <c r="BD25" s="414" t="str">
        <f t="shared" si="12"/>
        <v>Chlum u Třeboně</v>
      </c>
      <c r="BE25" s="612"/>
    </row>
    <row r="26" spans="1:57" ht="15" customHeight="1">
      <c r="A26" s="201" t="s">
        <v>18</v>
      </c>
      <c r="B26" s="210" t="s">
        <v>604</v>
      </c>
      <c r="C26" s="559">
        <v>4</v>
      </c>
      <c r="D26" s="103">
        <f t="shared" si="0"/>
        <v>4</v>
      </c>
      <c r="E26" s="404">
        <v>-10.27027027027027</v>
      </c>
      <c r="F26" s="170">
        <f t="shared" si="1"/>
        <v>0</v>
      </c>
      <c r="G26" s="97">
        <f t="shared" si="2"/>
        <v>4</v>
      </c>
      <c r="H26" s="566"/>
      <c r="I26" s="100">
        <f t="shared" si="3"/>
        <v>0</v>
      </c>
      <c r="J26" s="390" t="s">
        <v>366</v>
      </c>
      <c r="K26" s="238"/>
      <c r="L26" s="2"/>
      <c r="M26" s="2"/>
      <c r="N26" s="11"/>
      <c r="O26" s="2"/>
      <c r="P26" s="108">
        <f t="shared" si="4"/>
        <v>15</v>
      </c>
      <c r="Q26" s="390"/>
      <c r="R26" s="238" t="s">
        <v>366</v>
      </c>
      <c r="S26" s="110">
        <f t="shared" si="5"/>
        <v>15</v>
      </c>
      <c r="T26" s="390" t="s">
        <v>366</v>
      </c>
      <c r="U26" s="238" t="s">
        <v>366</v>
      </c>
      <c r="V26" s="238" t="s">
        <v>366</v>
      </c>
      <c r="W26" s="238" t="s">
        <v>366</v>
      </c>
      <c r="X26" s="238" t="s">
        <v>366</v>
      </c>
      <c r="Y26" s="238" t="s">
        <v>366</v>
      </c>
      <c r="Z26" s="238" t="s">
        <v>366</v>
      </c>
      <c r="AA26" s="238" t="s">
        <v>366</v>
      </c>
      <c r="AB26" s="238" t="s">
        <v>366</v>
      </c>
      <c r="AC26" s="238" t="s">
        <v>366</v>
      </c>
      <c r="AD26" s="238" t="s">
        <v>366</v>
      </c>
      <c r="AE26" s="238" t="s">
        <v>366</v>
      </c>
      <c r="AF26" s="93">
        <f t="shared" si="6"/>
        <v>60</v>
      </c>
      <c r="AG26" s="566" t="s">
        <v>366</v>
      </c>
      <c r="AH26" s="238" t="s">
        <v>366</v>
      </c>
      <c r="AI26" s="572"/>
      <c r="AJ26" s="252"/>
      <c r="AK26" s="252"/>
      <c r="AL26" s="238"/>
      <c r="AM26" s="407"/>
      <c r="AN26" s="252"/>
      <c r="AO26" s="238"/>
      <c r="AP26" s="115">
        <f t="shared" si="7"/>
        <v>16</v>
      </c>
      <c r="AQ26" s="390" t="s">
        <v>366</v>
      </c>
      <c r="AR26" s="407" t="s">
        <v>366</v>
      </c>
      <c r="AS26" s="238" t="s">
        <v>366</v>
      </c>
      <c r="AT26" s="116">
        <f t="shared" si="8"/>
        <v>24</v>
      </c>
      <c r="AU26" s="791"/>
      <c r="AV26" s="252"/>
      <c r="AW26" s="573"/>
      <c r="AX26" s="118">
        <f>IF(AU26="ANO",15,0)+IF(AV26="ANO",15,0)+IF(AW26="ANO",8,0)</f>
        <v>0</v>
      </c>
      <c r="AY26" s="467">
        <f t="shared" si="9"/>
        <v>134</v>
      </c>
      <c r="AZ26" s="537" t="s">
        <v>12</v>
      </c>
      <c r="BA26" s="637" t="s">
        <v>12</v>
      </c>
      <c r="BB26" s="191">
        <f t="shared" si="10"/>
        <v>2.2595976400580495</v>
      </c>
      <c r="BC26" s="192">
        <f t="shared" si="11"/>
        <v>49.814126394052046</v>
      </c>
      <c r="BD26" s="410" t="str">
        <f t="shared" si="12"/>
        <v>Ideal Standard s.r.o. (Teplice)</v>
      </c>
      <c r="BE26" s="612"/>
    </row>
    <row r="27" spans="1:57" ht="15" customHeight="1">
      <c r="A27" s="201" t="s">
        <v>19</v>
      </c>
      <c r="B27" s="212" t="s">
        <v>606</v>
      </c>
      <c r="C27" s="559">
        <v>-13</v>
      </c>
      <c r="D27" s="103">
        <f t="shared" si="0"/>
        <v>-13</v>
      </c>
      <c r="E27" s="404">
        <v>-10.227272727272728</v>
      </c>
      <c r="F27" s="170">
        <f t="shared" si="1"/>
        <v>0</v>
      </c>
      <c r="G27" s="97">
        <f t="shared" si="2"/>
        <v>-13</v>
      </c>
      <c r="H27" s="566"/>
      <c r="I27" s="100">
        <f t="shared" si="3"/>
        <v>0</v>
      </c>
      <c r="J27" s="238" t="s">
        <v>366</v>
      </c>
      <c r="K27" s="238"/>
      <c r="L27" s="2"/>
      <c r="M27" s="2"/>
      <c r="N27" s="11"/>
      <c r="O27" s="2"/>
      <c r="P27" s="108">
        <f t="shared" si="4"/>
        <v>15</v>
      </c>
      <c r="Q27" s="238"/>
      <c r="R27" s="238" t="s">
        <v>366</v>
      </c>
      <c r="S27" s="110">
        <f t="shared" si="5"/>
        <v>15</v>
      </c>
      <c r="T27" s="390" t="s">
        <v>366</v>
      </c>
      <c r="U27" s="238" t="s">
        <v>366</v>
      </c>
      <c r="V27" s="238" t="s">
        <v>366</v>
      </c>
      <c r="W27" s="238" t="s">
        <v>366</v>
      </c>
      <c r="X27" s="238" t="s">
        <v>366</v>
      </c>
      <c r="Y27" s="238" t="s">
        <v>366</v>
      </c>
      <c r="Z27" s="238"/>
      <c r="AA27" s="238" t="s">
        <v>366</v>
      </c>
      <c r="AB27" s="238" t="s">
        <v>366</v>
      </c>
      <c r="AC27" s="238" t="s">
        <v>366</v>
      </c>
      <c r="AD27" s="238" t="s">
        <v>366</v>
      </c>
      <c r="AE27" s="238" t="s">
        <v>366</v>
      </c>
      <c r="AF27" s="93">
        <f t="shared" si="6"/>
        <v>55</v>
      </c>
      <c r="AG27" s="566" t="s">
        <v>366</v>
      </c>
      <c r="AH27" s="238"/>
      <c r="AI27" s="572"/>
      <c r="AJ27" s="252"/>
      <c r="AK27" s="252"/>
      <c r="AL27" s="238"/>
      <c r="AM27" s="407"/>
      <c r="AN27" s="252"/>
      <c r="AO27" s="252"/>
      <c r="AP27" s="115">
        <f t="shared" si="7"/>
        <v>8</v>
      </c>
      <c r="AQ27" s="390" t="s">
        <v>366</v>
      </c>
      <c r="AR27" s="407" t="s">
        <v>366</v>
      </c>
      <c r="AS27" s="238" t="s">
        <v>366</v>
      </c>
      <c r="AT27" s="116">
        <f t="shared" si="8"/>
        <v>24</v>
      </c>
      <c r="AU27" s="793"/>
      <c r="AV27" s="238"/>
      <c r="AW27" s="573"/>
      <c r="AX27" s="118">
        <f>IF(AU27="ANO",15,0)+IF(AV27="ANO",15,0)+IF(AW27="ANO",15,0)</f>
        <v>0</v>
      </c>
      <c r="AY27" s="467">
        <f t="shared" si="9"/>
        <v>104</v>
      </c>
      <c r="AZ27" s="537" t="s">
        <v>31</v>
      </c>
      <c r="BA27" s="637" t="s">
        <v>24</v>
      </c>
      <c r="BB27" s="191">
        <f t="shared" si="10"/>
        <v>1.7537175713883368</v>
      </c>
      <c r="BC27" s="192">
        <f t="shared" si="11"/>
        <v>38.66171003717472</v>
      </c>
      <c r="BD27" s="410" t="str">
        <f t="shared" si="12"/>
        <v>Jablonex (Zásada)</v>
      </c>
      <c r="BE27" s="612" t="s">
        <v>698</v>
      </c>
    </row>
    <row r="28" spans="1:57" ht="15" customHeight="1">
      <c r="A28" s="201" t="s">
        <v>20</v>
      </c>
      <c r="B28" s="213" t="s">
        <v>614</v>
      </c>
      <c r="C28" s="559">
        <v>-6</v>
      </c>
      <c r="D28" s="103">
        <f t="shared" si="0"/>
        <v>-6</v>
      </c>
      <c r="E28" s="404">
        <v>-7.59493670886076</v>
      </c>
      <c r="F28" s="170">
        <f t="shared" si="1"/>
        <v>0</v>
      </c>
      <c r="G28" s="97">
        <f t="shared" si="2"/>
        <v>-6</v>
      </c>
      <c r="H28" s="566" t="s">
        <v>366</v>
      </c>
      <c r="I28" s="100">
        <f t="shared" si="3"/>
        <v>15</v>
      </c>
      <c r="J28" s="390" t="s">
        <v>366</v>
      </c>
      <c r="K28" s="238"/>
      <c r="L28" s="52"/>
      <c r="M28" s="52"/>
      <c r="N28" s="52"/>
      <c r="O28" s="52"/>
      <c r="P28" s="108">
        <f t="shared" si="4"/>
        <v>15</v>
      </c>
      <c r="Q28" s="390"/>
      <c r="R28" s="238" t="s">
        <v>366</v>
      </c>
      <c r="S28" s="110">
        <f t="shared" si="5"/>
        <v>15</v>
      </c>
      <c r="T28" s="390" t="s">
        <v>366</v>
      </c>
      <c r="U28" s="238" t="s">
        <v>366</v>
      </c>
      <c r="V28" s="238" t="s">
        <v>366</v>
      </c>
      <c r="W28" s="238" t="s">
        <v>366</v>
      </c>
      <c r="X28" s="238" t="s">
        <v>366</v>
      </c>
      <c r="Y28" s="238" t="s">
        <v>366</v>
      </c>
      <c r="Z28" s="238" t="s">
        <v>366</v>
      </c>
      <c r="AA28" s="238" t="s">
        <v>366</v>
      </c>
      <c r="AB28" s="238" t="s">
        <v>366</v>
      </c>
      <c r="AC28" s="238" t="s">
        <v>366</v>
      </c>
      <c r="AD28" s="238" t="s">
        <v>366</v>
      </c>
      <c r="AE28" s="238" t="s">
        <v>366</v>
      </c>
      <c r="AF28" s="93">
        <f t="shared" si="6"/>
        <v>60</v>
      </c>
      <c r="AG28" s="566"/>
      <c r="AH28" s="238" t="s">
        <v>366</v>
      </c>
      <c r="AI28" s="572"/>
      <c r="AJ28" s="252"/>
      <c r="AK28" s="252"/>
      <c r="AL28" s="238"/>
      <c r="AM28" s="407"/>
      <c r="AN28" s="252"/>
      <c r="AO28" s="252"/>
      <c r="AP28" s="115">
        <f t="shared" si="7"/>
        <v>8</v>
      </c>
      <c r="AQ28" s="390" t="s">
        <v>366</v>
      </c>
      <c r="AR28" s="407" t="s">
        <v>366</v>
      </c>
      <c r="AS28" s="238" t="s">
        <v>366</v>
      </c>
      <c r="AT28" s="116">
        <f t="shared" si="8"/>
        <v>24</v>
      </c>
      <c r="AU28" s="791"/>
      <c r="AV28" s="252"/>
      <c r="AW28" s="573"/>
      <c r="AX28" s="118">
        <f>IF(AU28="ANO",15,0)+IF(AV28="ANO",15,0)+IF(AW28="ANO",15,0)</f>
        <v>0</v>
      </c>
      <c r="AY28" s="467">
        <f t="shared" si="9"/>
        <v>131</v>
      </c>
      <c r="AZ28" s="537" t="s">
        <v>14</v>
      </c>
      <c r="BA28" s="637" t="s">
        <v>45</v>
      </c>
      <c r="BB28" s="191">
        <f t="shared" si="10"/>
        <v>2.2090096331910782</v>
      </c>
      <c r="BC28" s="192">
        <f t="shared" si="11"/>
        <v>48.698884758364315</v>
      </c>
      <c r="BD28" s="415" t="str">
        <f t="shared" si="12"/>
        <v>Knauf Insulation, spol. s r.o. (Krupka)</v>
      </c>
      <c r="BE28" s="811" t="s">
        <v>825</v>
      </c>
    </row>
    <row r="29" spans="1:57" ht="15" customHeight="1">
      <c r="A29" s="201" t="s">
        <v>21</v>
      </c>
      <c r="B29" s="212" t="s">
        <v>220</v>
      </c>
      <c r="C29" s="559">
        <v>18</v>
      </c>
      <c r="D29" s="103">
        <f t="shared" si="0"/>
        <v>18</v>
      </c>
      <c r="E29" s="404">
        <v>-0.8658008658008658</v>
      </c>
      <c r="F29" s="170">
        <f t="shared" si="1"/>
        <v>0</v>
      </c>
      <c r="G29" s="97">
        <f t="shared" si="2"/>
        <v>18</v>
      </c>
      <c r="H29" s="566"/>
      <c r="I29" s="100">
        <f t="shared" si="3"/>
        <v>0</v>
      </c>
      <c r="J29" s="390" t="s">
        <v>366</v>
      </c>
      <c r="K29" s="238"/>
      <c r="L29" s="2"/>
      <c r="M29" s="2"/>
      <c r="N29" s="11"/>
      <c r="O29" s="2"/>
      <c r="P29" s="108">
        <f t="shared" si="4"/>
        <v>15</v>
      </c>
      <c r="Q29" s="390"/>
      <c r="R29" s="238" t="s">
        <v>366</v>
      </c>
      <c r="S29" s="110">
        <f t="shared" si="5"/>
        <v>15</v>
      </c>
      <c r="T29" s="390" t="s">
        <v>366</v>
      </c>
      <c r="U29" s="238" t="s">
        <v>366</v>
      </c>
      <c r="V29" s="238" t="s">
        <v>366</v>
      </c>
      <c r="W29" s="238" t="s">
        <v>366</v>
      </c>
      <c r="X29" s="238" t="s">
        <v>366</v>
      </c>
      <c r="Y29" s="238" t="s">
        <v>366</v>
      </c>
      <c r="Z29" s="238" t="s">
        <v>366</v>
      </c>
      <c r="AA29" s="238" t="s">
        <v>366</v>
      </c>
      <c r="AB29" s="238" t="s">
        <v>366</v>
      </c>
      <c r="AC29" s="238" t="s">
        <v>366</v>
      </c>
      <c r="AD29" s="238" t="s">
        <v>366</v>
      </c>
      <c r="AE29" s="238" t="s">
        <v>366</v>
      </c>
      <c r="AF29" s="93">
        <f t="shared" si="6"/>
        <v>60</v>
      </c>
      <c r="AG29" s="566" t="s">
        <v>366</v>
      </c>
      <c r="AH29" s="238" t="s">
        <v>366</v>
      </c>
      <c r="AI29" s="572"/>
      <c r="AJ29" s="252"/>
      <c r="AK29" s="252"/>
      <c r="AL29" s="238"/>
      <c r="AM29" s="407"/>
      <c r="AN29" s="252"/>
      <c r="AO29" s="238"/>
      <c r="AP29" s="115">
        <f t="shared" si="7"/>
        <v>16</v>
      </c>
      <c r="AQ29" s="390" t="s">
        <v>366</v>
      </c>
      <c r="AR29" s="407" t="s">
        <v>366</v>
      </c>
      <c r="AS29" s="238"/>
      <c r="AT29" s="116">
        <f t="shared" si="8"/>
        <v>16</v>
      </c>
      <c r="AU29" s="791"/>
      <c r="AV29" s="252"/>
      <c r="AW29" s="573"/>
      <c r="AX29" s="118">
        <f>IF(AU29="ANO",15,0)+IF(AV29="ANO",15,0)+IF(AW29="ANO",15,0)</f>
        <v>0</v>
      </c>
      <c r="AY29" s="468">
        <f t="shared" si="9"/>
        <v>140</v>
      </c>
      <c r="AZ29" s="537" t="s">
        <v>9</v>
      </c>
      <c r="BA29" s="637" t="s">
        <v>196</v>
      </c>
      <c r="BB29" s="191">
        <f t="shared" si="10"/>
        <v>2.360773653791992</v>
      </c>
      <c r="BC29" s="192">
        <f t="shared" si="11"/>
        <v>52.04460966542751</v>
      </c>
      <c r="BD29" s="410" t="str">
        <f t="shared" si="12"/>
        <v>Laufen CZ s.r.o. provozovna Znojmo</v>
      </c>
      <c r="BE29" s="612"/>
    </row>
    <row r="30" spans="1:57" ht="15" customHeight="1">
      <c r="A30" s="201" t="s">
        <v>22</v>
      </c>
      <c r="B30" s="212" t="s">
        <v>219</v>
      </c>
      <c r="C30" s="559">
        <v>8</v>
      </c>
      <c r="D30" s="103">
        <f t="shared" si="0"/>
        <v>8</v>
      </c>
      <c r="E30" s="404">
        <v>-0.18587360594795538</v>
      </c>
      <c r="F30" s="170">
        <f t="shared" si="1"/>
        <v>0</v>
      </c>
      <c r="G30" s="97">
        <f t="shared" si="2"/>
        <v>8</v>
      </c>
      <c r="H30" s="566"/>
      <c r="I30" s="100">
        <f t="shared" si="3"/>
        <v>0</v>
      </c>
      <c r="J30" s="390" t="s">
        <v>366</v>
      </c>
      <c r="K30" s="238"/>
      <c r="L30" s="2"/>
      <c r="M30" s="2"/>
      <c r="N30" s="11"/>
      <c r="O30" s="2"/>
      <c r="P30" s="108">
        <f t="shared" si="4"/>
        <v>15</v>
      </c>
      <c r="Q30" s="390"/>
      <c r="R30" s="238" t="s">
        <v>366</v>
      </c>
      <c r="S30" s="110">
        <f t="shared" si="5"/>
        <v>15</v>
      </c>
      <c r="T30" s="390" t="s">
        <v>366</v>
      </c>
      <c r="U30" s="238" t="s">
        <v>366</v>
      </c>
      <c r="V30" s="238" t="s">
        <v>366</v>
      </c>
      <c r="W30" s="238" t="s">
        <v>366</v>
      </c>
      <c r="X30" s="238" t="s">
        <v>366</v>
      </c>
      <c r="Y30" s="238" t="s">
        <v>366</v>
      </c>
      <c r="Z30" s="238" t="s">
        <v>366</v>
      </c>
      <c r="AA30" s="238" t="s">
        <v>366</v>
      </c>
      <c r="AB30" s="238" t="s">
        <v>366</v>
      </c>
      <c r="AC30" s="238" t="s">
        <v>366</v>
      </c>
      <c r="AD30" s="238" t="s">
        <v>366</v>
      </c>
      <c r="AE30" s="238" t="s">
        <v>366</v>
      </c>
      <c r="AF30" s="93">
        <f t="shared" si="6"/>
        <v>60</v>
      </c>
      <c r="AG30" s="566" t="s">
        <v>366</v>
      </c>
      <c r="AH30" s="238" t="s">
        <v>366</v>
      </c>
      <c r="AI30" s="572"/>
      <c r="AJ30" s="252"/>
      <c r="AK30" s="252"/>
      <c r="AL30" s="238"/>
      <c r="AM30" s="238"/>
      <c r="AN30" s="252"/>
      <c r="AO30" s="252"/>
      <c r="AP30" s="115">
        <f t="shared" si="7"/>
        <v>16</v>
      </c>
      <c r="AQ30" s="390" t="s">
        <v>366</v>
      </c>
      <c r="AR30" s="407" t="s">
        <v>366</v>
      </c>
      <c r="AS30" s="238"/>
      <c r="AT30" s="116">
        <f t="shared" si="8"/>
        <v>16</v>
      </c>
      <c r="AU30" s="791"/>
      <c r="AV30" s="252"/>
      <c r="AW30" s="573"/>
      <c r="AX30" s="118">
        <f>IF(AU30="ANO",15,0)+IF(AV30="ANO",15,0)+IF(AW30="ANO",15,0)</f>
        <v>0</v>
      </c>
      <c r="AY30" s="468">
        <f t="shared" si="9"/>
        <v>130</v>
      </c>
      <c r="AZ30" s="537" t="s">
        <v>15</v>
      </c>
      <c r="BA30" s="637" t="s">
        <v>10</v>
      </c>
      <c r="BB30" s="191">
        <f t="shared" si="10"/>
        <v>2.192146964235421</v>
      </c>
      <c r="BC30" s="192">
        <f t="shared" si="11"/>
        <v>48.3271375464684</v>
      </c>
      <c r="BD30" s="410" t="str">
        <f t="shared" si="12"/>
        <v>Laufen CZ s.r.o., provozovna Bechyně</v>
      </c>
      <c r="BE30" s="612"/>
    </row>
    <row r="31" spans="1:57" ht="15" customHeight="1">
      <c r="A31" s="201" t="s">
        <v>23</v>
      </c>
      <c r="B31" s="212" t="s">
        <v>221</v>
      </c>
      <c r="C31" s="559">
        <v>-20</v>
      </c>
      <c r="D31" s="103">
        <f t="shared" si="0"/>
        <v>-20</v>
      </c>
      <c r="E31" s="404">
        <v>-2.684563758389262</v>
      </c>
      <c r="F31" s="170">
        <f t="shared" si="1"/>
        <v>0</v>
      </c>
      <c r="G31" s="97">
        <f t="shared" si="2"/>
        <v>-20</v>
      </c>
      <c r="H31" s="566"/>
      <c r="I31" s="100">
        <f t="shared" si="3"/>
        <v>0</v>
      </c>
      <c r="J31" s="390" t="s">
        <v>366</v>
      </c>
      <c r="K31" s="238"/>
      <c r="L31" s="2"/>
      <c r="M31" s="2"/>
      <c r="N31" s="11"/>
      <c r="O31" s="2"/>
      <c r="P31" s="108">
        <f t="shared" si="4"/>
        <v>15</v>
      </c>
      <c r="Q31" s="390"/>
      <c r="R31" s="238" t="s">
        <v>366</v>
      </c>
      <c r="S31" s="110">
        <f t="shared" si="5"/>
        <v>15</v>
      </c>
      <c r="T31" s="390" t="s">
        <v>366</v>
      </c>
      <c r="U31" s="238" t="s">
        <v>366</v>
      </c>
      <c r="V31" s="238" t="s">
        <v>366</v>
      </c>
      <c r="W31" s="238" t="s">
        <v>366</v>
      </c>
      <c r="X31" s="238" t="s">
        <v>366</v>
      </c>
      <c r="Y31" s="238" t="s">
        <v>366</v>
      </c>
      <c r="Z31" s="238"/>
      <c r="AA31" s="238" t="s">
        <v>366</v>
      </c>
      <c r="AB31" s="238" t="s">
        <v>366</v>
      </c>
      <c r="AC31" s="238"/>
      <c r="AD31" s="238" t="s">
        <v>366</v>
      </c>
      <c r="AE31" s="238" t="s">
        <v>366</v>
      </c>
      <c r="AF31" s="93">
        <f t="shared" si="6"/>
        <v>50</v>
      </c>
      <c r="AG31" s="566"/>
      <c r="AH31" s="238"/>
      <c r="AI31" s="572"/>
      <c r="AJ31" s="252"/>
      <c r="AK31" s="252"/>
      <c r="AL31" s="238"/>
      <c r="AM31" s="407"/>
      <c r="AN31" s="252"/>
      <c r="AO31" s="252"/>
      <c r="AP31" s="115">
        <f t="shared" si="7"/>
        <v>0</v>
      </c>
      <c r="AQ31" s="390" t="s">
        <v>366</v>
      </c>
      <c r="AR31" s="407"/>
      <c r="AS31" s="238" t="s">
        <v>366</v>
      </c>
      <c r="AT31" s="116">
        <f t="shared" si="8"/>
        <v>16</v>
      </c>
      <c r="AU31" s="566" t="s">
        <v>366</v>
      </c>
      <c r="AV31" s="252"/>
      <c r="AW31" s="573"/>
      <c r="AX31" s="118">
        <f>IF(AU31="ANO",15,0)+IF(AV31="ANO",15,0)+IF(AW31="ANO",8,0)</f>
        <v>15</v>
      </c>
      <c r="AY31" s="467">
        <f t="shared" si="9"/>
        <v>91</v>
      </c>
      <c r="AZ31" s="537" t="s">
        <v>33</v>
      </c>
      <c r="BA31" s="637" t="s">
        <v>32</v>
      </c>
      <c r="BB31" s="191">
        <f t="shared" si="10"/>
        <v>1.5345028749647949</v>
      </c>
      <c r="BC31" s="192">
        <f t="shared" si="11"/>
        <v>33.82899628252788</v>
      </c>
      <c r="BD31" s="410" t="str">
        <f t="shared" si="12"/>
        <v>Megatech Industries Jablonec s.r.o.</v>
      </c>
      <c r="BE31" s="612"/>
    </row>
    <row r="32" spans="1:57" ht="15" customHeight="1">
      <c r="A32" s="201" t="s">
        <v>24</v>
      </c>
      <c r="B32" s="212" t="s">
        <v>602</v>
      </c>
      <c r="C32" s="559">
        <v>-19</v>
      </c>
      <c r="D32" s="103">
        <f t="shared" si="0"/>
        <v>-19</v>
      </c>
      <c r="E32" s="404">
        <v>-4.680851063829787</v>
      </c>
      <c r="F32" s="170">
        <f t="shared" si="1"/>
        <v>0</v>
      </c>
      <c r="G32" s="97">
        <f t="shared" si="2"/>
        <v>-19</v>
      </c>
      <c r="H32" s="566"/>
      <c r="I32" s="100">
        <f t="shared" si="3"/>
        <v>0</v>
      </c>
      <c r="J32" s="390" t="s">
        <v>366</v>
      </c>
      <c r="K32" s="238"/>
      <c r="L32" s="2"/>
      <c r="M32" s="2"/>
      <c r="N32" s="11"/>
      <c r="O32" s="2"/>
      <c r="P32" s="108">
        <f t="shared" si="4"/>
        <v>15</v>
      </c>
      <c r="Q32" s="390"/>
      <c r="R32" s="238" t="s">
        <v>366</v>
      </c>
      <c r="S32" s="110">
        <f t="shared" si="5"/>
        <v>15</v>
      </c>
      <c r="T32" s="390" t="s">
        <v>366</v>
      </c>
      <c r="U32" s="238" t="s">
        <v>366</v>
      </c>
      <c r="V32" s="238" t="s">
        <v>366</v>
      </c>
      <c r="W32" s="238" t="s">
        <v>366</v>
      </c>
      <c r="X32" s="238" t="s">
        <v>366</v>
      </c>
      <c r="Y32" s="238" t="s">
        <v>366</v>
      </c>
      <c r="Z32" s="238"/>
      <c r="AA32" s="238" t="s">
        <v>366</v>
      </c>
      <c r="AB32" s="238" t="s">
        <v>366</v>
      </c>
      <c r="AC32" s="238" t="s">
        <v>366</v>
      </c>
      <c r="AD32" s="238" t="s">
        <v>366</v>
      </c>
      <c r="AE32" s="238" t="s">
        <v>366</v>
      </c>
      <c r="AF32" s="93">
        <f t="shared" si="6"/>
        <v>55</v>
      </c>
      <c r="AG32" s="566" t="s">
        <v>366</v>
      </c>
      <c r="AH32" s="238" t="s">
        <v>366</v>
      </c>
      <c r="AI32" s="572"/>
      <c r="AJ32" s="252"/>
      <c r="AK32" s="252"/>
      <c r="AL32" s="238"/>
      <c r="AM32" s="407"/>
      <c r="AN32" s="252"/>
      <c r="AO32" s="252"/>
      <c r="AP32" s="115">
        <f t="shared" si="7"/>
        <v>16</v>
      </c>
      <c r="AQ32" s="390" t="s">
        <v>366</v>
      </c>
      <c r="AR32" s="407" t="s">
        <v>366</v>
      </c>
      <c r="AS32" s="238"/>
      <c r="AT32" s="116">
        <f t="shared" si="8"/>
        <v>16</v>
      </c>
      <c r="AU32" s="791"/>
      <c r="AV32" s="252"/>
      <c r="AW32" s="573"/>
      <c r="AX32" s="118">
        <f>IF(AU32="ANO",15,0)+IF(AV32="ANO",15,0)+IF(AW32="ANO",8,0)</f>
        <v>0</v>
      </c>
      <c r="AY32" s="467">
        <f t="shared" si="9"/>
        <v>98</v>
      </c>
      <c r="AZ32" s="537" t="s">
        <v>32</v>
      </c>
      <c r="BA32" s="637" t="s">
        <v>16</v>
      </c>
      <c r="BB32" s="191">
        <f t="shared" si="10"/>
        <v>1.6525415576543943</v>
      </c>
      <c r="BC32" s="192">
        <f t="shared" si="11"/>
        <v>36.43122676579926</v>
      </c>
      <c r="BD32" s="410" t="str">
        <f t="shared" si="12"/>
        <v>Moser a.s. (Karlovy Vary)</v>
      </c>
      <c r="BE32" s="818" t="s">
        <v>823</v>
      </c>
    </row>
    <row r="33" spans="1:57" ht="15" customHeight="1">
      <c r="A33" s="201" t="s">
        <v>25</v>
      </c>
      <c r="B33" s="212" t="s">
        <v>834</v>
      </c>
      <c r="C33" s="559">
        <v>17</v>
      </c>
      <c r="D33" s="170">
        <f t="shared" si="0"/>
        <v>17</v>
      </c>
      <c r="E33" s="404">
        <v>-0.5882352941176471</v>
      </c>
      <c r="F33" s="170">
        <f t="shared" si="1"/>
        <v>0</v>
      </c>
      <c r="G33" s="97">
        <f t="shared" si="2"/>
        <v>17</v>
      </c>
      <c r="H33" s="390"/>
      <c r="I33" s="100">
        <f t="shared" si="3"/>
        <v>0</v>
      </c>
      <c r="J33" s="390" t="s">
        <v>366</v>
      </c>
      <c r="K33" s="238"/>
      <c r="L33" s="2"/>
      <c r="M33" s="2"/>
      <c r="N33" s="11"/>
      <c r="O33" s="2"/>
      <c r="P33" s="108">
        <f t="shared" si="4"/>
        <v>15</v>
      </c>
      <c r="Q33" s="390"/>
      <c r="R33" s="238" t="s">
        <v>366</v>
      </c>
      <c r="S33" s="110">
        <f t="shared" si="5"/>
        <v>15</v>
      </c>
      <c r="T33" s="390" t="s">
        <v>366</v>
      </c>
      <c r="U33" s="238" t="s">
        <v>366</v>
      </c>
      <c r="V33" s="238" t="s">
        <v>366</v>
      </c>
      <c r="W33" s="238" t="s">
        <v>366</v>
      </c>
      <c r="X33" s="238"/>
      <c r="Y33" s="238" t="s">
        <v>366</v>
      </c>
      <c r="Z33" s="238" t="s">
        <v>366</v>
      </c>
      <c r="AA33" s="238" t="s">
        <v>366</v>
      </c>
      <c r="AB33" s="238" t="s">
        <v>366</v>
      </c>
      <c r="AC33" s="238" t="s">
        <v>366</v>
      </c>
      <c r="AD33" s="238" t="s">
        <v>366</v>
      </c>
      <c r="AE33" s="238" t="s">
        <v>366</v>
      </c>
      <c r="AF33" s="93">
        <f t="shared" si="6"/>
        <v>55</v>
      </c>
      <c r="AG33" s="390" t="s">
        <v>366</v>
      </c>
      <c r="AH33" s="407" t="s">
        <v>366</v>
      </c>
      <c r="AI33" s="407"/>
      <c r="AJ33" s="238"/>
      <c r="AK33" s="238"/>
      <c r="AL33" s="407"/>
      <c r="AM33" s="238"/>
      <c r="AN33" s="238"/>
      <c r="AO33" s="238"/>
      <c r="AP33" s="115">
        <f t="shared" si="7"/>
        <v>16</v>
      </c>
      <c r="AQ33" s="390" t="s">
        <v>366</v>
      </c>
      <c r="AR33" s="407" t="s">
        <v>366</v>
      </c>
      <c r="AS33" s="238" t="s">
        <v>366</v>
      </c>
      <c r="AT33" s="116">
        <f t="shared" si="8"/>
        <v>24</v>
      </c>
      <c r="AU33" s="390" t="s">
        <v>366</v>
      </c>
      <c r="AV33" s="238"/>
      <c r="AW33" s="574"/>
      <c r="AX33" s="118">
        <f>IF(AU33="ANO",15,0)+IF(AV33="ANO",15,0)+IF(AW33="ANO",15,0)</f>
        <v>15</v>
      </c>
      <c r="AY33" s="468">
        <f t="shared" si="9"/>
        <v>157</v>
      </c>
      <c r="AZ33" s="482" t="s">
        <v>200</v>
      </c>
      <c r="BA33" s="812" t="s">
        <v>199</v>
      </c>
      <c r="BB33" s="191">
        <f t="shared" si="10"/>
        <v>2.647439026038162</v>
      </c>
      <c r="BC33" s="192">
        <f t="shared" si="11"/>
        <v>58.36431226765799</v>
      </c>
      <c r="BD33" s="410" t="str">
        <f t="shared" si="12"/>
        <v>O-I Czech Republic a.s. (Dubí) </v>
      </c>
      <c r="BE33" s="612"/>
    </row>
    <row r="34" spans="1:57" ht="15" customHeight="1">
      <c r="A34" s="201" t="s">
        <v>26</v>
      </c>
      <c r="B34" s="212" t="s">
        <v>671</v>
      </c>
      <c r="C34" s="559">
        <v>5</v>
      </c>
      <c r="D34" s="170">
        <f t="shared" si="0"/>
        <v>5</v>
      </c>
      <c r="E34" s="404">
        <v>1.4150943396226416</v>
      </c>
      <c r="F34" s="170">
        <f t="shared" si="1"/>
        <v>1.4150943396226416</v>
      </c>
      <c r="G34" s="97">
        <f t="shared" si="2"/>
        <v>6.415094339622642</v>
      </c>
      <c r="H34" s="390"/>
      <c r="I34" s="100">
        <f t="shared" si="3"/>
        <v>0</v>
      </c>
      <c r="J34" s="390" t="s">
        <v>366</v>
      </c>
      <c r="K34" s="238"/>
      <c r="L34" s="2"/>
      <c r="M34" s="2"/>
      <c r="N34" s="11"/>
      <c r="O34" s="2"/>
      <c r="P34" s="108">
        <f t="shared" si="4"/>
        <v>15</v>
      </c>
      <c r="Q34" s="390"/>
      <c r="R34" s="238" t="s">
        <v>366</v>
      </c>
      <c r="S34" s="110">
        <f t="shared" si="5"/>
        <v>15</v>
      </c>
      <c r="T34" s="390" t="s">
        <v>366</v>
      </c>
      <c r="U34" s="238" t="s">
        <v>366</v>
      </c>
      <c r="V34" s="238" t="s">
        <v>366</v>
      </c>
      <c r="W34" s="238" t="s">
        <v>366</v>
      </c>
      <c r="X34" s="238" t="s">
        <v>366</v>
      </c>
      <c r="Y34" s="238" t="s">
        <v>366</v>
      </c>
      <c r="Z34" s="238" t="s">
        <v>366</v>
      </c>
      <c r="AA34" s="238" t="s">
        <v>366</v>
      </c>
      <c r="AB34" s="238" t="s">
        <v>366</v>
      </c>
      <c r="AC34" s="238" t="s">
        <v>366</v>
      </c>
      <c r="AD34" s="238" t="s">
        <v>366</v>
      </c>
      <c r="AE34" s="238" t="s">
        <v>366</v>
      </c>
      <c r="AF34" s="93">
        <f t="shared" si="6"/>
        <v>60</v>
      </c>
      <c r="AG34" s="390" t="s">
        <v>366</v>
      </c>
      <c r="AH34" s="407" t="s">
        <v>366</v>
      </c>
      <c r="AI34" s="407"/>
      <c r="AJ34" s="238"/>
      <c r="AK34" s="238"/>
      <c r="AL34" s="407"/>
      <c r="AM34" s="238"/>
      <c r="AN34" s="238"/>
      <c r="AO34" s="238"/>
      <c r="AP34" s="115">
        <f t="shared" si="7"/>
        <v>16</v>
      </c>
      <c r="AQ34" s="390" t="s">
        <v>366</v>
      </c>
      <c r="AR34" s="407" t="s">
        <v>366</v>
      </c>
      <c r="AS34" s="238" t="s">
        <v>366</v>
      </c>
      <c r="AT34" s="116">
        <f t="shared" si="8"/>
        <v>24</v>
      </c>
      <c r="AU34" s="792"/>
      <c r="AV34" s="238"/>
      <c r="AW34" s="574"/>
      <c r="AX34" s="118">
        <f>IF(AU34="ANO",15,0)+IF(AV34="ANO",15,0)+IF(AW34="ANO",8,0)</f>
        <v>0</v>
      </c>
      <c r="AY34" s="468">
        <f t="shared" si="9"/>
        <v>136.41509433962264</v>
      </c>
      <c r="AZ34" s="537" t="s">
        <v>11</v>
      </c>
      <c r="BA34" s="637" t="s">
        <v>17</v>
      </c>
      <c r="BB34" s="191">
        <f t="shared" si="10"/>
        <v>2.3003225764037873</v>
      </c>
      <c r="BC34" s="192">
        <f t="shared" si="11"/>
        <v>50.71193098127236</v>
      </c>
      <c r="BD34" s="413" t="str">
        <f t="shared" si="12"/>
        <v>O-I Manufacturing Czech Republic a.s. závod Nové Sedlo</v>
      </c>
      <c r="BE34" s="612" t="s">
        <v>574</v>
      </c>
    </row>
    <row r="35" spans="1:57" ht="15" customHeight="1">
      <c r="A35" s="832" t="s">
        <v>27</v>
      </c>
      <c r="B35" s="834" t="s">
        <v>599</v>
      </c>
      <c r="C35" s="747">
        <v>64</v>
      </c>
      <c r="D35" s="750">
        <f t="shared" si="0"/>
        <v>64</v>
      </c>
      <c r="E35" s="753">
        <v>12.5</v>
      </c>
      <c r="F35" s="750">
        <f t="shared" si="1"/>
        <v>12.5</v>
      </c>
      <c r="G35" s="756">
        <f t="shared" si="2"/>
        <v>76.5</v>
      </c>
      <c r="H35" s="597" t="s">
        <v>366</v>
      </c>
      <c r="I35" s="758">
        <f t="shared" si="3"/>
        <v>15</v>
      </c>
      <c r="J35" s="597" t="s">
        <v>366</v>
      </c>
      <c r="K35" s="629"/>
      <c r="L35" s="629"/>
      <c r="M35" s="629"/>
      <c r="N35" s="760"/>
      <c r="O35" s="629"/>
      <c r="P35" s="756">
        <f t="shared" si="4"/>
        <v>15</v>
      </c>
      <c r="Q35" s="597"/>
      <c r="R35" s="629" t="s">
        <v>366</v>
      </c>
      <c r="S35" s="756">
        <f t="shared" si="5"/>
        <v>15</v>
      </c>
      <c r="T35" s="597" t="s">
        <v>366</v>
      </c>
      <c r="U35" s="629" t="s">
        <v>366</v>
      </c>
      <c r="V35" s="629"/>
      <c r="W35" s="629" t="s">
        <v>366</v>
      </c>
      <c r="X35" s="629" t="s">
        <v>366</v>
      </c>
      <c r="Y35" s="629" t="s">
        <v>366</v>
      </c>
      <c r="Z35" s="629" t="s">
        <v>366</v>
      </c>
      <c r="AA35" s="629" t="s">
        <v>366</v>
      </c>
      <c r="AB35" s="629" t="s">
        <v>366</v>
      </c>
      <c r="AC35" s="629" t="s">
        <v>366</v>
      </c>
      <c r="AD35" s="629"/>
      <c r="AE35" s="629" t="s">
        <v>366</v>
      </c>
      <c r="AF35" s="756">
        <f t="shared" si="6"/>
        <v>50</v>
      </c>
      <c r="AG35" s="597" t="s">
        <v>366</v>
      </c>
      <c r="AH35" s="767" t="s">
        <v>366</v>
      </c>
      <c r="AI35" s="767"/>
      <c r="AJ35" s="629"/>
      <c r="AK35" s="629"/>
      <c r="AL35" s="767"/>
      <c r="AM35" s="629"/>
      <c r="AN35" s="629"/>
      <c r="AO35" s="629"/>
      <c r="AP35" s="756">
        <f t="shared" si="7"/>
        <v>16</v>
      </c>
      <c r="AQ35" s="597" t="s">
        <v>366</v>
      </c>
      <c r="AR35" s="767" t="s">
        <v>366</v>
      </c>
      <c r="AS35" s="629" t="s">
        <v>366</v>
      </c>
      <c r="AT35" s="756">
        <f t="shared" si="8"/>
        <v>24</v>
      </c>
      <c r="AU35" s="597" t="s">
        <v>366</v>
      </c>
      <c r="AV35" s="629"/>
      <c r="AW35" s="771"/>
      <c r="AX35" s="756">
        <f>IF(AU35="ANO",15,0)+IF(AV35="ANO",15,0)+IF(AW35="ANO",15,0)</f>
        <v>15</v>
      </c>
      <c r="AY35" s="774">
        <f t="shared" si="9"/>
        <v>226.5</v>
      </c>
      <c r="AZ35" s="776" t="s">
        <v>452</v>
      </c>
      <c r="BA35" s="797" t="s">
        <v>452</v>
      </c>
      <c r="BB35" s="777">
        <f t="shared" si="10"/>
        <v>3.8193945184563303</v>
      </c>
      <c r="BC35" s="778">
        <f t="shared" si="11"/>
        <v>84.20074349442379</v>
      </c>
      <c r="BD35" s="780" t="str">
        <f t="shared" si="12"/>
        <v>OS SKP (Praha)</v>
      </c>
      <c r="BE35" s="783"/>
    </row>
    <row r="36" spans="1:57" ht="15" customHeight="1">
      <c r="A36" s="201" t="s">
        <v>28</v>
      </c>
      <c r="B36" s="212" t="s">
        <v>371</v>
      </c>
      <c r="C36" s="559">
        <v>-8</v>
      </c>
      <c r="D36" s="170">
        <f t="shared" si="0"/>
        <v>-8</v>
      </c>
      <c r="E36" s="404">
        <v>-3.205128205128205</v>
      </c>
      <c r="F36" s="170">
        <f t="shared" si="1"/>
        <v>0</v>
      </c>
      <c r="G36" s="97">
        <f t="shared" si="2"/>
        <v>-8</v>
      </c>
      <c r="H36" s="390"/>
      <c r="I36" s="100">
        <f t="shared" si="3"/>
        <v>0</v>
      </c>
      <c r="J36" s="390" t="s">
        <v>366</v>
      </c>
      <c r="K36" s="238"/>
      <c r="L36" s="2"/>
      <c r="M36" s="2"/>
      <c r="N36" s="11"/>
      <c r="O36" s="2"/>
      <c r="P36" s="108">
        <f t="shared" si="4"/>
        <v>15</v>
      </c>
      <c r="Q36" s="390"/>
      <c r="R36" s="238" t="s">
        <v>366</v>
      </c>
      <c r="S36" s="110">
        <f t="shared" si="5"/>
        <v>15</v>
      </c>
      <c r="T36" s="390" t="s">
        <v>366</v>
      </c>
      <c r="U36" s="238" t="s">
        <v>366</v>
      </c>
      <c r="V36" s="238" t="s">
        <v>366</v>
      </c>
      <c r="W36" s="238" t="s">
        <v>366</v>
      </c>
      <c r="X36" s="238" t="s">
        <v>366</v>
      </c>
      <c r="Y36" s="238" t="s">
        <v>366</v>
      </c>
      <c r="Z36" s="238" t="s">
        <v>366</v>
      </c>
      <c r="AA36" s="238" t="s">
        <v>366</v>
      </c>
      <c r="AB36" s="238" t="s">
        <v>366</v>
      </c>
      <c r="AC36" s="238" t="s">
        <v>366</v>
      </c>
      <c r="AD36" s="238" t="s">
        <v>366</v>
      </c>
      <c r="AE36" s="238" t="s">
        <v>366</v>
      </c>
      <c r="AF36" s="93">
        <f t="shared" si="6"/>
        <v>60</v>
      </c>
      <c r="AG36" s="390" t="s">
        <v>366</v>
      </c>
      <c r="AH36" s="238" t="s">
        <v>366</v>
      </c>
      <c r="AI36" s="572"/>
      <c r="AJ36" s="238"/>
      <c r="AK36" s="238"/>
      <c r="AL36" s="238"/>
      <c r="AM36" s="238"/>
      <c r="AN36" s="238"/>
      <c r="AO36" s="238"/>
      <c r="AP36" s="115">
        <f t="shared" si="7"/>
        <v>16</v>
      </c>
      <c r="AQ36" s="390" t="s">
        <v>366</v>
      </c>
      <c r="AR36" s="407" t="s">
        <v>366</v>
      </c>
      <c r="AS36" s="238" t="s">
        <v>366</v>
      </c>
      <c r="AT36" s="116">
        <f t="shared" si="8"/>
        <v>24</v>
      </c>
      <c r="AU36" s="792"/>
      <c r="AV36" s="238"/>
      <c r="AW36" s="574"/>
      <c r="AX36" s="118">
        <f>IF(AU36="ANO",15,0)+IF(AV36="ANO",15,0)+IF(AW36="ANO",15,0)</f>
        <v>0</v>
      </c>
      <c r="AY36" s="467">
        <f t="shared" si="9"/>
        <v>122</v>
      </c>
      <c r="AZ36" s="537" t="s">
        <v>22</v>
      </c>
      <c r="BA36" s="637" t="s">
        <v>21</v>
      </c>
      <c r="BB36" s="191">
        <f t="shared" si="10"/>
        <v>2.057245612590165</v>
      </c>
      <c r="BC36" s="192">
        <f t="shared" si="11"/>
        <v>45.353159851301115</v>
      </c>
      <c r="BD36" s="410" t="str">
        <f t="shared" si="12"/>
        <v>Preciosa - Lustry, a.s. (Kamenický Šenov)</v>
      </c>
      <c r="BE36" s="612"/>
    </row>
    <row r="37" spans="1:57" ht="15" customHeight="1">
      <c r="A37" s="201" t="s">
        <v>29</v>
      </c>
      <c r="B37" s="212" t="s">
        <v>370</v>
      </c>
      <c r="C37" s="559">
        <v>17</v>
      </c>
      <c r="D37" s="170">
        <f t="shared" si="0"/>
        <v>17</v>
      </c>
      <c r="E37" s="404">
        <v>-13.714285714285715</v>
      </c>
      <c r="F37" s="170">
        <f t="shared" si="1"/>
        <v>0</v>
      </c>
      <c r="G37" s="97">
        <f t="shared" si="2"/>
        <v>17</v>
      </c>
      <c r="H37" s="390" t="s">
        <v>366</v>
      </c>
      <c r="I37" s="100">
        <f t="shared" si="3"/>
        <v>15</v>
      </c>
      <c r="J37" s="390" t="s">
        <v>366</v>
      </c>
      <c r="K37" s="238"/>
      <c r="L37" s="2"/>
      <c r="M37" s="2"/>
      <c r="N37" s="11"/>
      <c r="O37" s="2"/>
      <c r="P37" s="108">
        <f t="shared" si="4"/>
        <v>15</v>
      </c>
      <c r="Q37" s="390"/>
      <c r="R37" s="238" t="s">
        <v>366</v>
      </c>
      <c r="S37" s="110">
        <f t="shared" si="5"/>
        <v>15</v>
      </c>
      <c r="T37" s="390" t="s">
        <v>366</v>
      </c>
      <c r="U37" s="238" t="s">
        <v>366</v>
      </c>
      <c r="V37" s="238" t="s">
        <v>366</v>
      </c>
      <c r="W37" s="238" t="s">
        <v>366</v>
      </c>
      <c r="X37" s="238" t="s">
        <v>366</v>
      </c>
      <c r="Y37" s="238" t="s">
        <v>366</v>
      </c>
      <c r="Z37" s="238" t="s">
        <v>366</v>
      </c>
      <c r="AA37" s="238" t="s">
        <v>366</v>
      </c>
      <c r="AB37" s="238" t="s">
        <v>366</v>
      </c>
      <c r="AC37" s="238" t="s">
        <v>366</v>
      </c>
      <c r="AD37" s="238" t="s">
        <v>366</v>
      </c>
      <c r="AE37" s="238" t="s">
        <v>366</v>
      </c>
      <c r="AF37" s="93">
        <f t="shared" si="6"/>
        <v>60</v>
      </c>
      <c r="AG37" s="390" t="s">
        <v>366</v>
      </c>
      <c r="AH37" s="238" t="s">
        <v>366</v>
      </c>
      <c r="AI37" s="572"/>
      <c r="AJ37" s="238"/>
      <c r="AK37" s="238"/>
      <c r="AL37" s="238"/>
      <c r="AM37" s="238"/>
      <c r="AN37" s="238"/>
      <c r="AO37" s="238"/>
      <c r="AP37" s="115">
        <f t="shared" si="7"/>
        <v>16</v>
      </c>
      <c r="AQ37" s="390" t="s">
        <v>366</v>
      </c>
      <c r="AR37" s="407"/>
      <c r="AS37" s="238" t="s">
        <v>366</v>
      </c>
      <c r="AT37" s="116">
        <f t="shared" si="8"/>
        <v>16</v>
      </c>
      <c r="AU37" s="390" t="s">
        <v>366</v>
      </c>
      <c r="AV37" s="238"/>
      <c r="AW37" s="574"/>
      <c r="AX37" s="118">
        <f>IF(AU37="ANO",15,0)+IF(AV37="ANO",15,0)+IF(AW37="ANO",15,0)</f>
        <v>15</v>
      </c>
      <c r="AY37" s="468">
        <f t="shared" si="9"/>
        <v>169</v>
      </c>
      <c r="AZ37" s="543" t="s">
        <v>204</v>
      </c>
      <c r="BA37" s="637" t="s">
        <v>202</v>
      </c>
      <c r="BB37" s="191">
        <f t="shared" si="10"/>
        <v>2.8497910535060478</v>
      </c>
      <c r="BC37" s="192">
        <f t="shared" si="11"/>
        <v>62.825278810408925</v>
      </c>
      <c r="BD37" s="410" t="str">
        <f t="shared" si="12"/>
        <v>Preciosa - Ornela a.s. (Desná v J.h.)</v>
      </c>
      <c r="BE37" s="612" t="s">
        <v>574</v>
      </c>
    </row>
    <row r="38" spans="1:57" ht="15" customHeight="1">
      <c r="A38" s="201" t="s">
        <v>30</v>
      </c>
      <c r="B38" s="210" t="s">
        <v>609</v>
      </c>
      <c r="C38" s="559">
        <v>-2</v>
      </c>
      <c r="D38" s="103">
        <f aca="true" t="shared" si="13" ref="D38:D58">C38</f>
        <v>-2</v>
      </c>
      <c r="E38" s="404">
        <v>-3.6585365853658534</v>
      </c>
      <c r="F38" s="170">
        <f aca="true" t="shared" si="14" ref="F38:F58">IF(E38&gt;0,E38,0)</f>
        <v>0</v>
      </c>
      <c r="G38" s="97">
        <f aca="true" t="shared" si="15" ref="G38:G58">D38+F38</f>
        <v>-2</v>
      </c>
      <c r="H38" s="566" t="s">
        <v>366</v>
      </c>
      <c r="I38" s="100">
        <f aca="true" t="shared" si="16" ref="I38:I58">IF(H38="ANO",15,0)</f>
        <v>15</v>
      </c>
      <c r="J38" s="390" t="s">
        <v>366</v>
      </c>
      <c r="K38" s="238"/>
      <c r="L38" s="2"/>
      <c r="M38" s="2"/>
      <c r="N38" s="11"/>
      <c r="O38" s="2"/>
      <c r="P38" s="108">
        <f aca="true" t="shared" si="17" ref="P38:P58">IF(J38="ANO",15,0)+IF(K38="ANO",15,0)+IF(L38="ANO",10,0)+IF(M38="ANO",10,0)+IF(N38="ANO",5,0)+IF(O38="ANO",5,0)</f>
        <v>15</v>
      </c>
      <c r="Q38" s="390"/>
      <c r="R38" s="238"/>
      <c r="S38" s="110">
        <f aca="true" t="shared" si="18" ref="S38:S58">IF(Q38="ANO",8,0)+IF(R38="ANO",15,0)</f>
        <v>0</v>
      </c>
      <c r="T38" s="308" t="s">
        <v>366</v>
      </c>
      <c r="U38" s="238" t="s">
        <v>366</v>
      </c>
      <c r="V38" s="238"/>
      <c r="W38" s="238" t="s">
        <v>366</v>
      </c>
      <c r="X38" s="238" t="s">
        <v>366</v>
      </c>
      <c r="Y38" s="238" t="s">
        <v>366</v>
      </c>
      <c r="Z38" s="238" t="s">
        <v>366</v>
      </c>
      <c r="AA38" s="238" t="s">
        <v>366</v>
      </c>
      <c r="AB38" s="238"/>
      <c r="AC38" s="238" t="s">
        <v>366</v>
      </c>
      <c r="AD38" s="238" t="s">
        <v>366</v>
      </c>
      <c r="AE38" s="238" t="s">
        <v>366</v>
      </c>
      <c r="AF38" s="93">
        <f aca="true" t="shared" si="19" ref="AF38:AF58">IF(T38="ANO",5,0)+IF(U38="ANO",5,0)+IF(V38="ANO",5,0)+IF(W38="ANO",5,0)+IF(X38="ANO",5,0)+IF(Y38="ANO",5,0)+IF(Z38="ANO",5,0)+IF(AA38="ANO",5,0)+IF(AB38="ANO",5,0)+IF(AC38="ANO",5,0)+IF(AD38="ANO",5,0)+IF(AE38="ANO",5,0)</f>
        <v>50</v>
      </c>
      <c r="AG38" s="566" t="s">
        <v>366</v>
      </c>
      <c r="AH38" s="238" t="s">
        <v>366</v>
      </c>
      <c r="AI38" s="572"/>
      <c r="AJ38" s="252"/>
      <c r="AK38" s="252"/>
      <c r="AL38" s="238"/>
      <c r="AM38" s="238"/>
      <c r="AN38" s="252"/>
      <c r="AO38" s="252"/>
      <c r="AP38" s="115">
        <f aca="true" t="shared" si="20" ref="AP38:AP58">IF(AG38="ANO",8,0)+IF(AH38="ANO",8,0)+IF(AI38="ANO",8,0)+IF(AJ38="ANO",8,0)+IF(AK38="ANO",8,0)+IF(AL38="ANO",8,0)+IF(AM38="ANO",8,0)+IF(AN38="ANO",8,0)+IF(AO38="ANO",8,0)</f>
        <v>16</v>
      </c>
      <c r="AQ38" s="390" t="s">
        <v>366</v>
      </c>
      <c r="AR38" s="407" t="s">
        <v>366</v>
      </c>
      <c r="AS38" s="238" t="s">
        <v>366</v>
      </c>
      <c r="AT38" s="116">
        <f aca="true" t="shared" si="21" ref="AT38:AT58">IF(AQ38="ANO",8,0)+IF(AR38="ANO",8,0)+IF(AS38="ANO",8,0)</f>
        <v>24</v>
      </c>
      <c r="AU38" s="791"/>
      <c r="AV38" s="238"/>
      <c r="AW38" s="573"/>
      <c r="AX38" s="118">
        <f>IF(AU38="ANO",15,0)+IF(AV38="ANO",15,0)+IF(AW38="ANO",8,0)</f>
        <v>0</v>
      </c>
      <c r="AY38" s="468">
        <f aca="true" t="shared" si="22" ref="AY38:AY59">G38+I38+P38+S38+AF38+AP38+AT38+AX38</f>
        <v>118</v>
      </c>
      <c r="AZ38" s="537" t="s">
        <v>23</v>
      </c>
      <c r="BA38" s="637" t="s">
        <v>25</v>
      </c>
      <c r="BB38" s="191">
        <f aca="true" t="shared" si="23" ref="BB38:BB58">AY38/$AY$59*100</f>
        <v>1.989794936767536</v>
      </c>
      <c r="BC38" s="192">
        <f aca="true" t="shared" si="24" ref="BC38:BC58">AY38/$BC$5*100</f>
        <v>43.866171003717476</v>
      </c>
      <c r="BD38" s="410" t="str">
        <f aca="true" t="shared" si="25" ref="BD38:BD58">B38</f>
        <v>Rudolf Kämpf s.r.o. (Loučky)</v>
      </c>
      <c r="BE38" s="612"/>
    </row>
    <row r="39" spans="1:57" ht="15" customHeight="1">
      <c r="A39" s="201" t="s">
        <v>31</v>
      </c>
      <c r="B39" s="620" t="s">
        <v>621</v>
      </c>
      <c r="C39" s="559">
        <v>-18</v>
      </c>
      <c r="D39" s="103">
        <f t="shared" si="13"/>
        <v>-18</v>
      </c>
      <c r="E39" s="404">
        <v>-2.314814814814815</v>
      </c>
      <c r="F39" s="170">
        <f t="shared" si="14"/>
        <v>0</v>
      </c>
      <c r="G39" s="97">
        <f t="shared" si="15"/>
        <v>-18</v>
      </c>
      <c r="H39" s="566" t="s">
        <v>366</v>
      </c>
      <c r="I39" s="100">
        <f t="shared" si="16"/>
        <v>15</v>
      </c>
      <c r="J39" s="390" t="s">
        <v>366</v>
      </c>
      <c r="K39" s="238"/>
      <c r="L39" s="2"/>
      <c r="M39" s="2"/>
      <c r="N39" s="11"/>
      <c r="O39" s="2"/>
      <c r="P39" s="108">
        <f t="shared" si="17"/>
        <v>15</v>
      </c>
      <c r="Q39" s="390"/>
      <c r="R39" s="238" t="s">
        <v>366</v>
      </c>
      <c r="S39" s="110">
        <f t="shared" si="18"/>
        <v>15</v>
      </c>
      <c r="T39" s="390" t="s">
        <v>366</v>
      </c>
      <c r="U39" s="238" t="s">
        <v>366</v>
      </c>
      <c r="V39" s="238" t="s">
        <v>366</v>
      </c>
      <c r="W39" s="238" t="s">
        <v>366</v>
      </c>
      <c r="X39" s="238" t="s">
        <v>366</v>
      </c>
      <c r="Y39" s="238" t="s">
        <v>366</v>
      </c>
      <c r="Z39" s="238" t="s">
        <v>366</v>
      </c>
      <c r="AA39" s="238" t="s">
        <v>366</v>
      </c>
      <c r="AB39" s="238" t="s">
        <v>366</v>
      </c>
      <c r="AC39" s="238" t="s">
        <v>366</v>
      </c>
      <c r="AD39" s="238" t="s">
        <v>366</v>
      </c>
      <c r="AE39" s="238" t="s">
        <v>366</v>
      </c>
      <c r="AF39" s="93">
        <f t="shared" si="19"/>
        <v>60</v>
      </c>
      <c r="AG39" s="566" t="s">
        <v>366</v>
      </c>
      <c r="AH39" s="238" t="s">
        <v>366</v>
      </c>
      <c r="AI39" s="572"/>
      <c r="AJ39" s="252"/>
      <c r="AK39" s="252"/>
      <c r="AL39" s="238"/>
      <c r="AM39" s="238"/>
      <c r="AN39" s="252"/>
      <c r="AO39" s="252"/>
      <c r="AP39" s="115">
        <f t="shared" si="20"/>
        <v>16</v>
      </c>
      <c r="AQ39" s="390" t="s">
        <v>366</v>
      </c>
      <c r="AR39" s="407" t="s">
        <v>366</v>
      </c>
      <c r="AS39" s="238" t="s">
        <v>366</v>
      </c>
      <c r="AT39" s="116">
        <f t="shared" si="21"/>
        <v>24</v>
      </c>
      <c r="AU39" s="791"/>
      <c r="AV39" s="252"/>
      <c r="AW39" s="573"/>
      <c r="AX39" s="118">
        <f>IF(AU39="ANO",15,0)+IF(AV39="ANO",15,0)+IF(AW39="ANO",8,0)</f>
        <v>0</v>
      </c>
      <c r="AY39" s="468">
        <f t="shared" si="22"/>
        <v>127</v>
      </c>
      <c r="AZ39" s="537" t="s">
        <v>17</v>
      </c>
      <c r="BA39" s="637" t="s">
        <v>19</v>
      </c>
      <c r="BB39" s="191">
        <f t="shared" si="23"/>
        <v>2.1415589573684497</v>
      </c>
      <c r="BC39" s="192">
        <f t="shared" si="24"/>
        <v>47.21189591078067</v>
      </c>
      <c r="BD39" s="621" t="str">
        <f t="shared" si="25"/>
        <v>Saint-Gobain Adfors CZ, s.r.o. Závod 3 - CP (Hodonice)
bývalý Moravský Krumlov</v>
      </c>
      <c r="BE39" s="612"/>
    </row>
    <row r="40" spans="1:57" ht="15" customHeight="1">
      <c r="A40" s="201" t="s">
        <v>32</v>
      </c>
      <c r="B40" s="214" t="s">
        <v>407</v>
      </c>
      <c r="C40" s="559">
        <v>-5</v>
      </c>
      <c r="D40" s="103">
        <f t="shared" si="13"/>
        <v>-5</v>
      </c>
      <c r="E40" s="404">
        <v>-1.2962962962962963</v>
      </c>
      <c r="F40" s="170">
        <f t="shared" si="14"/>
        <v>0</v>
      </c>
      <c r="G40" s="97">
        <f t="shared" si="15"/>
        <v>-5</v>
      </c>
      <c r="H40" s="566"/>
      <c r="I40" s="100">
        <f t="shared" si="16"/>
        <v>0</v>
      </c>
      <c r="J40" s="390" t="s">
        <v>366</v>
      </c>
      <c r="K40" s="238"/>
      <c r="L40" s="2"/>
      <c r="M40" s="2"/>
      <c r="N40" s="11"/>
      <c r="O40" s="2"/>
      <c r="P40" s="108">
        <f t="shared" si="17"/>
        <v>15</v>
      </c>
      <c r="Q40" s="390"/>
      <c r="R40" s="238" t="s">
        <v>366</v>
      </c>
      <c r="S40" s="110">
        <f t="shared" si="18"/>
        <v>15</v>
      </c>
      <c r="T40" s="390" t="s">
        <v>366</v>
      </c>
      <c r="U40" s="238" t="s">
        <v>366</v>
      </c>
      <c r="V40" s="238" t="s">
        <v>366</v>
      </c>
      <c r="W40" s="238" t="s">
        <v>366</v>
      </c>
      <c r="X40" s="238" t="s">
        <v>366</v>
      </c>
      <c r="Y40" s="238" t="s">
        <v>366</v>
      </c>
      <c r="Z40" s="238" t="s">
        <v>366</v>
      </c>
      <c r="AA40" s="238" t="s">
        <v>366</v>
      </c>
      <c r="AB40" s="238" t="s">
        <v>366</v>
      </c>
      <c r="AC40" s="238" t="s">
        <v>366</v>
      </c>
      <c r="AD40" s="238" t="s">
        <v>366</v>
      </c>
      <c r="AE40" s="238" t="s">
        <v>366</v>
      </c>
      <c r="AF40" s="93">
        <f t="shared" si="19"/>
        <v>60</v>
      </c>
      <c r="AG40" s="566"/>
      <c r="AH40" s="238" t="s">
        <v>366</v>
      </c>
      <c r="AI40" s="572"/>
      <c r="AJ40" s="252"/>
      <c r="AK40" s="252"/>
      <c r="AL40" s="238"/>
      <c r="AM40" s="238"/>
      <c r="AN40" s="252"/>
      <c r="AO40" s="252"/>
      <c r="AP40" s="115">
        <f t="shared" si="20"/>
        <v>8</v>
      </c>
      <c r="AQ40" s="390" t="s">
        <v>366</v>
      </c>
      <c r="AR40" s="407"/>
      <c r="AS40" s="238" t="s">
        <v>366</v>
      </c>
      <c r="AT40" s="116">
        <f t="shared" si="21"/>
        <v>16</v>
      </c>
      <c r="AU40" s="791"/>
      <c r="AV40" s="252"/>
      <c r="AW40" s="573"/>
      <c r="AX40" s="118">
        <f>IF(AU40="ANO",15,0)+IF(AV40="ANO",15,0)+IF(AW40="ANO",15,0)</f>
        <v>0</v>
      </c>
      <c r="AY40" s="468">
        <f t="shared" si="22"/>
        <v>109</v>
      </c>
      <c r="AZ40" s="537" t="s">
        <v>27</v>
      </c>
      <c r="BA40" s="637" t="s">
        <v>14</v>
      </c>
      <c r="BB40" s="191">
        <f t="shared" si="23"/>
        <v>1.8380309161666224</v>
      </c>
      <c r="BC40" s="192">
        <f t="shared" si="24"/>
        <v>40.520446096654275</v>
      </c>
      <c r="BD40" s="412" t="str">
        <f t="shared" si="25"/>
        <v>Saint-Gobain Adfors, s.r.o. (Hodonice) </v>
      </c>
      <c r="BE40" s="818" t="s">
        <v>690</v>
      </c>
    </row>
    <row r="41" spans="1:57" ht="15" customHeight="1">
      <c r="A41" s="201" t="s">
        <v>33</v>
      </c>
      <c r="B41" s="210" t="s">
        <v>617</v>
      </c>
      <c r="C41" s="559">
        <v>-33</v>
      </c>
      <c r="D41" s="103">
        <f t="shared" si="13"/>
        <v>-33</v>
      </c>
      <c r="E41" s="404">
        <v>0</v>
      </c>
      <c r="F41" s="170">
        <f t="shared" si="14"/>
        <v>0</v>
      </c>
      <c r="G41" s="97">
        <f t="shared" si="15"/>
        <v>-33</v>
      </c>
      <c r="H41" s="566" t="s">
        <v>366</v>
      </c>
      <c r="I41" s="100">
        <f t="shared" si="16"/>
        <v>15</v>
      </c>
      <c r="J41" s="390" t="s">
        <v>366</v>
      </c>
      <c r="K41" s="238"/>
      <c r="L41" s="2"/>
      <c r="M41" s="2"/>
      <c r="N41" s="2"/>
      <c r="O41" s="52"/>
      <c r="P41" s="108">
        <f t="shared" si="17"/>
        <v>15</v>
      </c>
      <c r="Q41" s="390"/>
      <c r="R41" s="238" t="s">
        <v>366</v>
      </c>
      <c r="S41" s="110">
        <f t="shared" si="18"/>
        <v>15</v>
      </c>
      <c r="T41" s="390"/>
      <c r="U41" s="238"/>
      <c r="V41" s="238" t="s">
        <v>366</v>
      </c>
      <c r="W41" s="238" t="s">
        <v>366</v>
      </c>
      <c r="X41" s="238"/>
      <c r="Y41" s="238"/>
      <c r="Z41" s="238" t="s">
        <v>366</v>
      </c>
      <c r="AA41" s="238"/>
      <c r="AB41" s="238"/>
      <c r="AC41" s="238" t="s">
        <v>366</v>
      </c>
      <c r="AD41" s="238" t="s">
        <v>366</v>
      </c>
      <c r="AE41" s="556"/>
      <c r="AF41" s="93">
        <f t="shared" si="19"/>
        <v>25</v>
      </c>
      <c r="AG41" s="390"/>
      <c r="AH41" s="238"/>
      <c r="AI41" s="407"/>
      <c r="AJ41" s="252"/>
      <c r="AK41" s="252"/>
      <c r="AL41" s="238"/>
      <c r="AM41" s="238"/>
      <c r="AN41" s="252"/>
      <c r="AO41" s="252"/>
      <c r="AP41" s="115">
        <f t="shared" si="20"/>
        <v>0</v>
      </c>
      <c r="AQ41" s="390" t="s">
        <v>366</v>
      </c>
      <c r="AR41" s="407"/>
      <c r="AS41" s="238"/>
      <c r="AT41" s="116">
        <f t="shared" si="21"/>
        <v>8</v>
      </c>
      <c r="AU41" s="791"/>
      <c r="AV41" s="252"/>
      <c r="AW41" s="573"/>
      <c r="AX41" s="118">
        <f>IF(AU41="ANO",15,0)+IF(AV41="ANO",15,0)+IF(AW41="ANO",15,0)</f>
        <v>0</v>
      </c>
      <c r="AY41" s="468">
        <f t="shared" si="22"/>
        <v>45</v>
      </c>
      <c r="AZ41" s="537" t="s">
        <v>46</v>
      </c>
      <c r="BA41" s="637" t="s">
        <v>46</v>
      </c>
      <c r="BB41" s="191">
        <f t="shared" si="23"/>
        <v>0.7588201030045688</v>
      </c>
      <c r="BC41" s="192">
        <f t="shared" si="24"/>
        <v>16.728624535315987</v>
      </c>
      <c r="BD41" s="410" t="str">
        <f t="shared" si="25"/>
        <v>Schott CR (Valašské Meziříčí)</v>
      </c>
      <c r="BE41" s="612"/>
    </row>
    <row r="42" spans="1:57" ht="15" customHeight="1">
      <c r="A42" s="201" t="s">
        <v>34</v>
      </c>
      <c r="B42" s="212" t="s">
        <v>618</v>
      </c>
      <c r="C42" s="559">
        <v>-29</v>
      </c>
      <c r="D42" s="103">
        <f t="shared" si="13"/>
        <v>-29</v>
      </c>
      <c r="E42" s="404">
        <v>-0.2915451895043732</v>
      </c>
      <c r="F42" s="170">
        <f t="shared" si="14"/>
        <v>0</v>
      </c>
      <c r="G42" s="97">
        <f t="shared" si="15"/>
        <v>-29</v>
      </c>
      <c r="H42" s="566"/>
      <c r="I42" s="100">
        <f t="shared" si="16"/>
        <v>0</v>
      </c>
      <c r="J42" s="390" t="s">
        <v>366</v>
      </c>
      <c r="K42" s="238"/>
      <c r="L42" s="2"/>
      <c r="M42" s="2"/>
      <c r="N42" s="2"/>
      <c r="O42" s="52"/>
      <c r="P42" s="108">
        <f t="shared" si="17"/>
        <v>15</v>
      </c>
      <c r="Q42" s="390"/>
      <c r="R42" s="238" t="s">
        <v>366</v>
      </c>
      <c r="S42" s="110">
        <f t="shared" si="18"/>
        <v>15</v>
      </c>
      <c r="T42" s="390"/>
      <c r="U42" s="238" t="s">
        <v>366</v>
      </c>
      <c r="V42" s="238" t="s">
        <v>366</v>
      </c>
      <c r="W42" s="238" t="s">
        <v>366</v>
      </c>
      <c r="X42" s="238" t="s">
        <v>366</v>
      </c>
      <c r="Y42" s="238"/>
      <c r="Z42" s="238" t="s">
        <v>366</v>
      </c>
      <c r="AA42" s="238" t="s">
        <v>366</v>
      </c>
      <c r="AB42" s="238" t="s">
        <v>366</v>
      </c>
      <c r="AC42" s="238" t="s">
        <v>366</v>
      </c>
      <c r="AD42" s="238" t="s">
        <v>366</v>
      </c>
      <c r="AE42" s="238" t="s">
        <v>366</v>
      </c>
      <c r="AF42" s="93">
        <f t="shared" si="19"/>
        <v>50</v>
      </c>
      <c r="AG42" s="390"/>
      <c r="AH42" s="238" t="s">
        <v>366</v>
      </c>
      <c r="AI42" s="407"/>
      <c r="AJ42" s="252"/>
      <c r="AK42" s="252"/>
      <c r="AL42" s="238"/>
      <c r="AM42" s="238"/>
      <c r="AN42" s="252"/>
      <c r="AO42" s="252"/>
      <c r="AP42" s="115">
        <f t="shared" si="20"/>
        <v>8</v>
      </c>
      <c r="AQ42" s="390" t="s">
        <v>366</v>
      </c>
      <c r="AR42" s="407"/>
      <c r="AS42" s="238"/>
      <c r="AT42" s="116">
        <f t="shared" si="21"/>
        <v>8</v>
      </c>
      <c r="AU42" s="791"/>
      <c r="AV42" s="252"/>
      <c r="AW42" s="573"/>
      <c r="AX42" s="118">
        <f>IF(AU42="ANO",15,0)+IF(AV42="ANO",15,0)+IF(AW42="ANO",15,0)</f>
        <v>0</v>
      </c>
      <c r="AY42" s="468">
        <f t="shared" si="22"/>
        <v>67</v>
      </c>
      <c r="AZ42" s="537" t="s">
        <v>42</v>
      </c>
      <c r="BA42" s="637" t="s">
        <v>47</v>
      </c>
      <c r="BB42" s="191">
        <f t="shared" si="23"/>
        <v>1.1297988200290248</v>
      </c>
      <c r="BC42" s="192">
        <f t="shared" si="24"/>
        <v>24.907063197026023</v>
      </c>
      <c r="BD42" s="410" t="str">
        <f t="shared" si="25"/>
        <v>Schott Flat Glass CR (Valašské Meziříčí)</v>
      </c>
      <c r="BE42" s="612"/>
    </row>
    <row r="43" spans="1:57" ht="15" customHeight="1">
      <c r="A43" s="326" t="s">
        <v>35</v>
      </c>
      <c r="B43" s="330" t="s">
        <v>232</v>
      </c>
      <c r="C43" s="560"/>
      <c r="D43" s="103">
        <f t="shared" si="13"/>
        <v>0</v>
      </c>
      <c r="E43" s="563"/>
      <c r="F43" s="170">
        <f t="shared" si="14"/>
        <v>0</v>
      </c>
      <c r="G43" s="97">
        <f t="shared" si="15"/>
        <v>0</v>
      </c>
      <c r="H43" s="566"/>
      <c r="I43" s="100">
        <f t="shared" si="16"/>
        <v>0</v>
      </c>
      <c r="J43" s="390"/>
      <c r="K43" s="238"/>
      <c r="L43" s="2"/>
      <c r="M43" s="2"/>
      <c r="N43" s="11"/>
      <c r="O43" s="2"/>
      <c r="P43" s="108">
        <f t="shared" si="17"/>
        <v>0</v>
      </c>
      <c r="Q43" s="546"/>
      <c r="R43" s="535"/>
      <c r="S43" s="110">
        <f t="shared" si="18"/>
        <v>0</v>
      </c>
      <c r="T43" s="390"/>
      <c r="U43" s="238"/>
      <c r="V43" s="238"/>
      <c r="W43" s="238"/>
      <c r="X43" s="238" t="s">
        <v>366</v>
      </c>
      <c r="Y43" s="238" t="s">
        <v>366</v>
      </c>
      <c r="Z43" s="238" t="s">
        <v>366</v>
      </c>
      <c r="AA43" s="238" t="s">
        <v>366</v>
      </c>
      <c r="AB43" s="238" t="s">
        <v>366</v>
      </c>
      <c r="AC43" s="238" t="s">
        <v>366</v>
      </c>
      <c r="AD43" s="238" t="s">
        <v>366</v>
      </c>
      <c r="AE43" s="238" t="s">
        <v>366</v>
      </c>
      <c r="AF43" s="93">
        <f t="shared" si="19"/>
        <v>40</v>
      </c>
      <c r="AG43" s="390"/>
      <c r="AH43" s="238"/>
      <c r="AI43" s="572"/>
      <c r="AJ43" s="252"/>
      <c r="AK43" s="252"/>
      <c r="AL43" s="238"/>
      <c r="AM43" s="238"/>
      <c r="AN43" s="252"/>
      <c r="AO43" s="252"/>
      <c r="AP43" s="115">
        <f t="shared" si="20"/>
        <v>0</v>
      </c>
      <c r="AQ43" s="390"/>
      <c r="AR43" s="407"/>
      <c r="AS43" s="238"/>
      <c r="AT43" s="116">
        <f t="shared" si="21"/>
        <v>0</v>
      </c>
      <c r="AU43" s="791"/>
      <c r="AV43" s="252"/>
      <c r="AW43" s="573"/>
      <c r="AX43" s="118">
        <f aca="true" t="shared" si="26" ref="AX43:AX49">IF(AU43="ANO",15,0)+IF(AV43="ANO",15,0)+IF(AW43="ANO",8,0)</f>
        <v>0</v>
      </c>
      <c r="AY43" s="468">
        <f t="shared" si="22"/>
        <v>40</v>
      </c>
      <c r="AZ43" s="537" t="s">
        <v>47</v>
      </c>
      <c r="BA43" s="637" t="s">
        <v>43</v>
      </c>
      <c r="BB43" s="191">
        <f t="shared" si="23"/>
        <v>0.6745067582262834</v>
      </c>
      <c r="BC43" s="192">
        <f t="shared" si="24"/>
        <v>14.869888475836431</v>
      </c>
      <c r="BD43" s="414" t="str">
        <f t="shared" si="25"/>
        <v>Sklárna Heřmanova Huť, a.s.</v>
      </c>
      <c r="BE43" s="612"/>
    </row>
    <row r="44" spans="1:57" ht="15" customHeight="1">
      <c r="A44" s="201" t="s">
        <v>36</v>
      </c>
      <c r="B44" s="212" t="s">
        <v>305</v>
      </c>
      <c r="C44" s="559">
        <v>-29</v>
      </c>
      <c r="D44" s="103">
        <f t="shared" si="13"/>
        <v>-29</v>
      </c>
      <c r="E44" s="404">
        <v>0</v>
      </c>
      <c r="F44" s="170">
        <f t="shared" si="14"/>
        <v>0</v>
      </c>
      <c r="G44" s="97">
        <f t="shared" si="15"/>
        <v>-29</v>
      </c>
      <c r="H44" s="566"/>
      <c r="I44" s="100">
        <f t="shared" si="16"/>
        <v>0</v>
      </c>
      <c r="J44" s="390"/>
      <c r="K44" s="238"/>
      <c r="L44" s="2"/>
      <c r="M44" s="2"/>
      <c r="N44" s="11"/>
      <c r="O44" s="2"/>
      <c r="P44" s="108">
        <f t="shared" si="17"/>
        <v>0</v>
      </c>
      <c r="Q44" s="390"/>
      <c r="R44" s="238"/>
      <c r="S44" s="110">
        <f t="shared" si="18"/>
        <v>0</v>
      </c>
      <c r="T44" s="390" t="s">
        <v>366</v>
      </c>
      <c r="U44" s="238" t="s">
        <v>366</v>
      </c>
      <c r="V44" s="238" t="s">
        <v>366</v>
      </c>
      <c r="W44" s="238" t="s">
        <v>366</v>
      </c>
      <c r="X44" s="238" t="s">
        <v>366</v>
      </c>
      <c r="Y44" s="238" t="s">
        <v>366</v>
      </c>
      <c r="Z44" s="238" t="s">
        <v>366</v>
      </c>
      <c r="AA44" s="238" t="s">
        <v>366</v>
      </c>
      <c r="AB44" s="238" t="s">
        <v>366</v>
      </c>
      <c r="AC44" s="238" t="s">
        <v>366</v>
      </c>
      <c r="AD44" s="238" t="s">
        <v>366</v>
      </c>
      <c r="AE44" s="238" t="s">
        <v>366</v>
      </c>
      <c r="AF44" s="93">
        <f t="shared" si="19"/>
        <v>60</v>
      </c>
      <c r="AG44" s="566"/>
      <c r="AH44" s="238"/>
      <c r="AI44" s="572"/>
      <c r="AJ44" s="252"/>
      <c r="AK44" s="252"/>
      <c r="AL44" s="238"/>
      <c r="AM44" s="238"/>
      <c r="AN44" s="252"/>
      <c r="AO44" s="252"/>
      <c r="AP44" s="115">
        <f t="shared" si="20"/>
        <v>0</v>
      </c>
      <c r="AQ44" s="390"/>
      <c r="AR44" s="407"/>
      <c r="AS44" s="238"/>
      <c r="AT44" s="116">
        <f t="shared" si="21"/>
        <v>0</v>
      </c>
      <c r="AU44" s="791"/>
      <c r="AV44" s="252"/>
      <c r="AW44" s="573"/>
      <c r="AX44" s="118">
        <f t="shared" si="26"/>
        <v>0</v>
      </c>
      <c r="AY44" s="468">
        <f t="shared" si="22"/>
        <v>31</v>
      </c>
      <c r="AZ44" s="537" t="s">
        <v>48</v>
      </c>
      <c r="BA44" s="637" t="s">
        <v>44</v>
      </c>
      <c r="BB44" s="191">
        <f t="shared" si="23"/>
        <v>0.5227427376253696</v>
      </c>
      <c r="BC44" s="192">
        <f t="shared" si="24"/>
        <v>11.524163568773234</v>
      </c>
      <c r="BD44" s="410" t="str">
        <f t="shared" si="25"/>
        <v>Sklárna Janštejn</v>
      </c>
      <c r="BE44" s="612"/>
    </row>
    <row r="45" spans="1:57" ht="15" customHeight="1">
      <c r="A45" s="201" t="s">
        <v>37</v>
      </c>
      <c r="B45" s="212" t="s">
        <v>600</v>
      </c>
      <c r="C45" s="559">
        <v>-2</v>
      </c>
      <c r="D45" s="103">
        <f t="shared" si="13"/>
        <v>-2</v>
      </c>
      <c r="E45" s="404">
        <v>-1.5806988352745424</v>
      </c>
      <c r="F45" s="170">
        <f t="shared" si="14"/>
        <v>0</v>
      </c>
      <c r="G45" s="97">
        <f t="shared" si="15"/>
        <v>-2</v>
      </c>
      <c r="H45" s="566" t="s">
        <v>366</v>
      </c>
      <c r="I45" s="100">
        <f t="shared" si="16"/>
        <v>15</v>
      </c>
      <c r="J45" s="390" t="s">
        <v>366</v>
      </c>
      <c r="K45" s="238"/>
      <c r="L45" s="2"/>
      <c r="M45" s="2"/>
      <c r="N45" s="11"/>
      <c r="O45" s="2"/>
      <c r="P45" s="108">
        <f t="shared" si="17"/>
        <v>15</v>
      </c>
      <c r="Q45" s="390"/>
      <c r="R45" s="238" t="s">
        <v>366</v>
      </c>
      <c r="S45" s="110">
        <f t="shared" si="18"/>
        <v>15</v>
      </c>
      <c r="T45" s="390" t="s">
        <v>366</v>
      </c>
      <c r="U45" s="238" t="s">
        <v>366</v>
      </c>
      <c r="V45" s="238" t="s">
        <v>366</v>
      </c>
      <c r="W45" s="238" t="s">
        <v>366</v>
      </c>
      <c r="X45" s="238" t="s">
        <v>366</v>
      </c>
      <c r="Y45" s="238" t="s">
        <v>366</v>
      </c>
      <c r="Z45" s="238" t="s">
        <v>366</v>
      </c>
      <c r="AA45" s="238" t="s">
        <v>366</v>
      </c>
      <c r="AB45" s="238" t="s">
        <v>366</v>
      </c>
      <c r="AC45" s="238" t="s">
        <v>366</v>
      </c>
      <c r="AD45" s="238" t="s">
        <v>366</v>
      </c>
      <c r="AE45" s="238" t="s">
        <v>366</v>
      </c>
      <c r="AF45" s="93">
        <f t="shared" si="19"/>
        <v>60</v>
      </c>
      <c r="AG45" s="566" t="s">
        <v>366</v>
      </c>
      <c r="AH45" s="238" t="s">
        <v>366</v>
      </c>
      <c r="AI45" s="572"/>
      <c r="AJ45" s="252"/>
      <c r="AK45" s="252"/>
      <c r="AL45" s="238"/>
      <c r="AM45" s="238"/>
      <c r="AN45" s="252"/>
      <c r="AO45" s="238"/>
      <c r="AP45" s="115">
        <f t="shared" si="20"/>
        <v>16</v>
      </c>
      <c r="AQ45" s="390" t="s">
        <v>366</v>
      </c>
      <c r="AR45" s="407" t="s">
        <v>366</v>
      </c>
      <c r="AS45" s="238" t="s">
        <v>366</v>
      </c>
      <c r="AT45" s="116">
        <f t="shared" si="21"/>
        <v>24</v>
      </c>
      <c r="AU45" s="792"/>
      <c r="AV45" s="238"/>
      <c r="AW45" s="573"/>
      <c r="AX45" s="118">
        <f t="shared" si="26"/>
        <v>0</v>
      </c>
      <c r="AY45" s="467">
        <f t="shared" si="22"/>
        <v>143</v>
      </c>
      <c r="AZ45" s="537" t="s">
        <v>275</v>
      </c>
      <c r="BA45" s="637" t="s">
        <v>11</v>
      </c>
      <c r="BB45" s="191">
        <f t="shared" si="23"/>
        <v>2.4113616606589634</v>
      </c>
      <c r="BC45" s="192">
        <f t="shared" si="24"/>
        <v>53.159851301115246</v>
      </c>
      <c r="BD45" s="410" t="str">
        <f t="shared" si="25"/>
        <v>Sklárny Kavalier (Sázava)</v>
      </c>
      <c r="BE45" s="612"/>
    </row>
    <row r="46" spans="1:57" ht="15" customHeight="1">
      <c r="A46" s="201" t="s">
        <v>38</v>
      </c>
      <c r="B46" s="212" t="s">
        <v>234</v>
      </c>
      <c r="C46" s="559">
        <v>12</v>
      </c>
      <c r="D46" s="103">
        <f t="shared" si="13"/>
        <v>12</v>
      </c>
      <c r="E46" s="404">
        <v>0.5319148936170213</v>
      </c>
      <c r="F46" s="170">
        <f t="shared" si="14"/>
        <v>0.5319148936170213</v>
      </c>
      <c r="G46" s="97">
        <f t="shared" si="15"/>
        <v>12.53191489361702</v>
      </c>
      <c r="H46" s="566" t="s">
        <v>366</v>
      </c>
      <c r="I46" s="100">
        <f t="shared" si="16"/>
        <v>15</v>
      </c>
      <c r="J46" s="390" t="s">
        <v>366</v>
      </c>
      <c r="K46" s="238"/>
      <c r="L46" s="2"/>
      <c r="M46" s="2"/>
      <c r="N46" s="11"/>
      <c r="O46" s="2"/>
      <c r="P46" s="108">
        <f t="shared" si="17"/>
        <v>15</v>
      </c>
      <c r="Q46" s="390"/>
      <c r="R46" s="238" t="s">
        <v>366</v>
      </c>
      <c r="S46" s="110">
        <f t="shared" si="18"/>
        <v>15</v>
      </c>
      <c r="T46" s="390" t="s">
        <v>366</v>
      </c>
      <c r="U46" s="238" t="s">
        <v>366</v>
      </c>
      <c r="V46" s="238" t="s">
        <v>366</v>
      </c>
      <c r="W46" s="238" t="s">
        <v>366</v>
      </c>
      <c r="X46" s="238"/>
      <c r="Y46" s="238" t="s">
        <v>366</v>
      </c>
      <c r="Z46" s="238" t="s">
        <v>366</v>
      </c>
      <c r="AA46" s="238" t="s">
        <v>366</v>
      </c>
      <c r="AB46" s="238" t="s">
        <v>366</v>
      </c>
      <c r="AC46" s="238" t="s">
        <v>366</v>
      </c>
      <c r="AD46" s="238" t="s">
        <v>366</v>
      </c>
      <c r="AE46" s="238" t="s">
        <v>366</v>
      </c>
      <c r="AF46" s="93">
        <f t="shared" si="19"/>
        <v>55</v>
      </c>
      <c r="AG46" s="390" t="s">
        <v>366</v>
      </c>
      <c r="AH46" s="238" t="s">
        <v>366</v>
      </c>
      <c r="AI46" s="572"/>
      <c r="AJ46" s="252"/>
      <c r="AK46" s="252"/>
      <c r="AL46" s="238"/>
      <c r="AM46" s="238"/>
      <c r="AN46" s="252"/>
      <c r="AO46" s="252"/>
      <c r="AP46" s="115">
        <f t="shared" si="20"/>
        <v>16</v>
      </c>
      <c r="AQ46" s="390" t="s">
        <v>366</v>
      </c>
      <c r="AR46" s="407"/>
      <c r="AS46" s="238" t="s">
        <v>366</v>
      </c>
      <c r="AT46" s="116">
        <f t="shared" si="21"/>
        <v>16</v>
      </c>
      <c r="AU46" s="390" t="s">
        <v>366</v>
      </c>
      <c r="AV46" s="252"/>
      <c r="AW46" s="573"/>
      <c r="AX46" s="118">
        <f t="shared" si="26"/>
        <v>15</v>
      </c>
      <c r="AY46" s="467">
        <f t="shared" si="22"/>
        <v>159.53191489361703</v>
      </c>
      <c r="AZ46" s="483" t="s">
        <v>198</v>
      </c>
      <c r="BA46" s="814" t="s">
        <v>198</v>
      </c>
      <c r="BB46" s="191">
        <f t="shared" si="23"/>
        <v>2.690133868713124</v>
      </c>
      <c r="BC46" s="192">
        <f t="shared" si="24"/>
        <v>59.30554457011785</v>
      </c>
      <c r="BD46" s="410" t="str">
        <f t="shared" si="25"/>
        <v>Sklárny Moravia Úsobrno</v>
      </c>
      <c r="BE46" s="612"/>
    </row>
    <row r="47" spans="1:58" s="53" customFormat="1" ht="15" customHeight="1">
      <c r="A47" s="201" t="s">
        <v>39</v>
      </c>
      <c r="B47" s="212" t="s">
        <v>557</v>
      </c>
      <c r="C47" s="559">
        <v>-16</v>
      </c>
      <c r="D47" s="103">
        <f t="shared" si="13"/>
        <v>-16</v>
      </c>
      <c r="E47" s="404">
        <v>-0.591715976331361</v>
      </c>
      <c r="F47" s="170">
        <f t="shared" si="14"/>
        <v>0</v>
      </c>
      <c r="G47" s="97">
        <f t="shared" si="15"/>
        <v>-16</v>
      </c>
      <c r="H47" s="566"/>
      <c r="I47" s="100">
        <f t="shared" si="16"/>
        <v>0</v>
      </c>
      <c r="J47" s="390"/>
      <c r="K47" s="238"/>
      <c r="L47" s="2"/>
      <c r="M47" s="2"/>
      <c r="N47" s="11"/>
      <c r="O47" s="2"/>
      <c r="P47" s="108">
        <f t="shared" si="17"/>
        <v>0</v>
      </c>
      <c r="Q47" s="390"/>
      <c r="R47" s="238" t="s">
        <v>366</v>
      </c>
      <c r="S47" s="110">
        <f t="shared" si="18"/>
        <v>15</v>
      </c>
      <c r="T47" s="390"/>
      <c r="U47" s="238" t="s">
        <v>366</v>
      </c>
      <c r="V47" s="238" t="s">
        <v>366</v>
      </c>
      <c r="W47" s="238"/>
      <c r="X47" s="238"/>
      <c r="Y47" s="238"/>
      <c r="Z47" s="238" t="s">
        <v>366</v>
      </c>
      <c r="AA47" s="238" t="s">
        <v>366</v>
      </c>
      <c r="AB47" s="238"/>
      <c r="AC47" s="238" t="s">
        <v>366</v>
      </c>
      <c r="AD47" s="238"/>
      <c r="AE47" s="238"/>
      <c r="AF47" s="93">
        <f t="shared" si="19"/>
        <v>25</v>
      </c>
      <c r="AG47" s="566" t="s">
        <v>366</v>
      </c>
      <c r="AH47" s="238" t="s">
        <v>366</v>
      </c>
      <c r="AI47" s="572"/>
      <c r="AJ47" s="252"/>
      <c r="AK47" s="252"/>
      <c r="AL47" s="238"/>
      <c r="AM47" s="238"/>
      <c r="AN47" s="252"/>
      <c r="AO47" s="252"/>
      <c r="AP47" s="115">
        <f t="shared" si="20"/>
        <v>16</v>
      </c>
      <c r="AQ47" s="390" t="s">
        <v>366</v>
      </c>
      <c r="AR47" s="407" t="s">
        <v>366</v>
      </c>
      <c r="AS47" s="238" t="s">
        <v>366</v>
      </c>
      <c r="AT47" s="116">
        <f t="shared" si="21"/>
        <v>24</v>
      </c>
      <c r="AU47" s="806"/>
      <c r="AV47" s="252"/>
      <c r="AW47" s="573"/>
      <c r="AX47" s="118">
        <f t="shared" si="26"/>
        <v>0</v>
      </c>
      <c r="AY47" s="467">
        <f t="shared" si="22"/>
        <v>64</v>
      </c>
      <c r="AZ47" s="537" t="s">
        <v>44</v>
      </c>
      <c r="BA47" s="637" t="s">
        <v>33</v>
      </c>
      <c r="BB47" s="191">
        <f t="shared" si="23"/>
        <v>1.0792108131620535</v>
      </c>
      <c r="BC47" s="192">
        <f t="shared" si="24"/>
        <v>23.79182156133829</v>
      </c>
      <c r="BD47" s="410" t="str">
        <f t="shared" si="25"/>
        <v>Sklářské stroje Znojmo s.r.o.</v>
      </c>
      <c r="BE47" s="612" t="s">
        <v>569</v>
      </c>
      <c r="BF47" s="386"/>
    </row>
    <row r="48" spans="1:57" ht="15" customHeight="1">
      <c r="A48" s="201" t="s">
        <v>40</v>
      </c>
      <c r="B48" s="212" t="s">
        <v>77</v>
      </c>
      <c r="C48" s="559">
        <v>-3</v>
      </c>
      <c r="D48" s="103">
        <f t="shared" si="13"/>
        <v>-3</v>
      </c>
      <c r="E48" s="404">
        <v>0</v>
      </c>
      <c r="F48" s="170">
        <f t="shared" si="14"/>
        <v>0</v>
      </c>
      <c r="G48" s="97">
        <f t="shared" si="15"/>
        <v>-3</v>
      </c>
      <c r="H48" s="566" t="s">
        <v>366</v>
      </c>
      <c r="I48" s="100">
        <f t="shared" si="16"/>
        <v>15</v>
      </c>
      <c r="J48" s="390" t="s">
        <v>366</v>
      </c>
      <c r="K48" s="238"/>
      <c r="L48" s="2"/>
      <c r="M48" s="2"/>
      <c r="N48" s="11"/>
      <c r="O48" s="2"/>
      <c r="P48" s="108">
        <f t="shared" si="17"/>
        <v>15</v>
      </c>
      <c r="Q48" s="390"/>
      <c r="R48" s="238" t="s">
        <v>366</v>
      </c>
      <c r="S48" s="110">
        <f t="shared" si="18"/>
        <v>15</v>
      </c>
      <c r="T48" s="390" t="s">
        <v>366</v>
      </c>
      <c r="U48" s="238" t="s">
        <v>366</v>
      </c>
      <c r="V48" s="238" t="s">
        <v>366</v>
      </c>
      <c r="W48" s="238" t="s">
        <v>366</v>
      </c>
      <c r="X48" s="238" t="s">
        <v>366</v>
      </c>
      <c r="Y48" s="238" t="s">
        <v>366</v>
      </c>
      <c r="Z48" s="238" t="s">
        <v>366</v>
      </c>
      <c r="AA48" s="238" t="s">
        <v>366</v>
      </c>
      <c r="AB48" s="238" t="s">
        <v>366</v>
      </c>
      <c r="AC48" s="238" t="s">
        <v>366</v>
      </c>
      <c r="AD48" s="238" t="s">
        <v>366</v>
      </c>
      <c r="AE48" s="238" t="s">
        <v>366</v>
      </c>
      <c r="AF48" s="93">
        <f t="shared" si="19"/>
        <v>60</v>
      </c>
      <c r="AG48" s="566" t="s">
        <v>366</v>
      </c>
      <c r="AH48" s="238"/>
      <c r="AI48" s="572"/>
      <c r="AJ48" s="252"/>
      <c r="AK48" s="252"/>
      <c r="AL48" s="238"/>
      <c r="AM48" s="238"/>
      <c r="AN48" s="252"/>
      <c r="AO48" s="252"/>
      <c r="AP48" s="115">
        <f t="shared" si="20"/>
        <v>8</v>
      </c>
      <c r="AQ48" s="390" t="s">
        <v>366</v>
      </c>
      <c r="AR48" s="407" t="s">
        <v>366</v>
      </c>
      <c r="AS48" s="238"/>
      <c r="AT48" s="116">
        <f t="shared" si="21"/>
        <v>16</v>
      </c>
      <c r="AU48" s="791"/>
      <c r="AV48" s="252"/>
      <c r="AW48" s="573"/>
      <c r="AX48" s="118">
        <f t="shared" si="26"/>
        <v>0</v>
      </c>
      <c r="AY48" s="467">
        <f t="shared" si="22"/>
        <v>126</v>
      </c>
      <c r="AZ48" s="537" t="s">
        <v>18</v>
      </c>
      <c r="BA48" s="637" t="s">
        <v>34</v>
      </c>
      <c r="BB48" s="191">
        <f t="shared" si="23"/>
        <v>2.124696288412793</v>
      </c>
      <c r="BC48" s="192">
        <f t="shared" si="24"/>
        <v>46.84014869888476</v>
      </c>
      <c r="BD48" s="410" t="str">
        <f t="shared" si="25"/>
        <v>Skleněná bižuterie a.s. Alšovice</v>
      </c>
      <c r="BE48" s="612" t="s">
        <v>568</v>
      </c>
    </row>
    <row r="49" spans="1:57" ht="15" customHeight="1">
      <c r="A49" s="201" t="s">
        <v>41</v>
      </c>
      <c r="B49" s="212" t="s">
        <v>626</v>
      </c>
      <c r="C49" s="559">
        <v>-2</v>
      </c>
      <c r="D49" s="103">
        <f t="shared" si="13"/>
        <v>-2</v>
      </c>
      <c r="E49" s="404">
        <v>0</v>
      </c>
      <c r="F49" s="170">
        <f t="shared" si="14"/>
        <v>0</v>
      </c>
      <c r="G49" s="97">
        <f t="shared" si="15"/>
        <v>-2</v>
      </c>
      <c r="H49" s="566"/>
      <c r="I49" s="100">
        <f t="shared" si="16"/>
        <v>0</v>
      </c>
      <c r="J49" s="390" t="s">
        <v>366</v>
      </c>
      <c r="K49" s="238"/>
      <c r="L49" s="2"/>
      <c r="M49" s="2"/>
      <c r="N49" s="11"/>
      <c r="O49" s="2"/>
      <c r="P49" s="108">
        <f t="shared" si="17"/>
        <v>15</v>
      </c>
      <c r="Q49" s="390"/>
      <c r="R49" s="238" t="s">
        <v>366</v>
      </c>
      <c r="S49" s="110">
        <f t="shared" si="18"/>
        <v>15</v>
      </c>
      <c r="T49" s="390" t="s">
        <v>366</v>
      </c>
      <c r="U49" s="238" t="s">
        <v>366</v>
      </c>
      <c r="V49" s="238" t="s">
        <v>366</v>
      </c>
      <c r="W49" s="238" t="s">
        <v>366</v>
      </c>
      <c r="X49" s="238" t="s">
        <v>366</v>
      </c>
      <c r="Y49" s="238" t="s">
        <v>366</v>
      </c>
      <c r="Z49" s="238" t="s">
        <v>366</v>
      </c>
      <c r="AA49" s="238"/>
      <c r="AB49" s="238" t="s">
        <v>366</v>
      </c>
      <c r="AC49" s="238"/>
      <c r="AD49" s="238" t="s">
        <v>366</v>
      </c>
      <c r="AE49" s="556"/>
      <c r="AF49" s="93">
        <f t="shared" si="19"/>
        <v>45</v>
      </c>
      <c r="AG49" s="390"/>
      <c r="AH49" s="238"/>
      <c r="AI49" s="407"/>
      <c r="AJ49" s="252"/>
      <c r="AK49" s="252"/>
      <c r="AL49" s="238"/>
      <c r="AM49" s="238"/>
      <c r="AN49" s="252"/>
      <c r="AO49" s="252"/>
      <c r="AP49" s="115">
        <f t="shared" si="20"/>
        <v>0</v>
      </c>
      <c r="AQ49" s="390" t="s">
        <v>366</v>
      </c>
      <c r="AR49" s="407"/>
      <c r="AS49" s="238"/>
      <c r="AT49" s="116">
        <f t="shared" si="21"/>
        <v>8</v>
      </c>
      <c r="AU49" s="791"/>
      <c r="AV49" s="252"/>
      <c r="AW49" s="573"/>
      <c r="AX49" s="118">
        <f t="shared" si="26"/>
        <v>0</v>
      </c>
      <c r="AY49" s="467">
        <f t="shared" si="22"/>
        <v>81</v>
      </c>
      <c r="AZ49" s="537" t="s">
        <v>38</v>
      </c>
      <c r="BA49" s="637" t="s">
        <v>23</v>
      </c>
      <c r="BB49" s="191">
        <f t="shared" si="23"/>
        <v>1.365876185408224</v>
      </c>
      <c r="BC49" s="192">
        <f t="shared" si="24"/>
        <v>30.111524163568777</v>
      </c>
      <c r="BD49" s="410" t="str">
        <f t="shared" si="25"/>
        <v>Sklopísek Střeleč a.s. (Hrdoňovice)</v>
      </c>
      <c r="BE49" s="818" t="s">
        <v>573</v>
      </c>
    </row>
    <row r="50" spans="1:57" ht="15" customHeight="1">
      <c r="A50" s="201" t="s">
        <v>42</v>
      </c>
      <c r="B50" s="210" t="s">
        <v>611</v>
      </c>
      <c r="C50" s="559">
        <v>15</v>
      </c>
      <c r="D50" s="103">
        <f t="shared" si="13"/>
        <v>15</v>
      </c>
      <c r="E50" s="404">
        <v>0</v>
      </c>
      <c r="F50" s="170">
        <f t="shared" si="14"/>
        <v>0</v>
      </c>
      <c r="G50" s="829">
        <f t="shared" si="15"/>
        <v>15</v>
      </c>
      <c r="H50" s="566" t="s">
        <v>366</v>
      </c>
      <c r="I50" s="100">
        <f t="shared" si="16"/>
        <v>15</v>
      </c>
      <c r="J50" s="390" t="s">
        <v>366</v>
      </c>
      <c r="K50" s="238"/>
      <c r="L50" s="2"/>
      <c r="M50" s="2"/>
      <c r="N50" s="11"/>
      <c r="O50" s="2"/>
      <c r="P50" s="108">
        <f t="shared" si="17"/>
        <v>15</v>
      </c>
      <c r="Q50" s="390"/>
      <c r="R50" s="238" t="s">
        <v>366</v>
      </c>
      <c r="S50" s="110">
        <f t="shared" si="18"/>
        <v>15</v>
      </c>
      <c r="T50" s="308" t="s">
        <v>366</v>
      </c>
      <c r="U50" s="238" t="s">
        <v>366</v>
      </c>
      <c r="V50" s="238" t="s">
        <v>366</v>
      </c>
      <c r="W50" s="238" t="s">
        <v>366</v>
      </c>
      <c r="X50" s="238" t="s">
        <v>366</v>
      </c>
      <c r="Y50" s="238" t="s">
        <v>366</v>
      </c>
      <c r="Z50" s="238" t="s">
        <v>366</v>
      </c>
      <c r="AA50" s="238" t="s">
        <v>366</v>
      </c>
      <c r="AB50" s="238" t="s">
        <v>366</v>
      </c>
      <c r="AC50" s="238" t="s">
        <v>366</v>
      </c>
      <c r="AD50" s="238" t="s">
        <v>366</v>
      </c>
      <c r="AE50" s="238" t="s">
        <v>366</v>
      </c>
      <c r="AF50" s="93">
        <f t="shared" si="19"/>
        <v>60</v>
      </c>
      <c r="AG50" s="566"/>
      <c r="AH50" s="238" t="s">
        <v>366</v>
      </c>
      <c r="AI50" s="572"/>
      <c r="AJ50" s="252"/>
      <c r="AK50" s="252"/>
      <c r="AL50" s="238"/>
      <c r="AM50" s="238"/>
      <c r="AN50" s="252"/>
      <c r="AO50" s="252"/>
      <c r="AP50" s="115">
        <f t="shared" si="20"/>
        <v>8</v>
      </c>
      <c r="AQ50" s="390" t="s">
        <v>366</v>
      </c>
      <c r="AR50" s="407" t="s">
        <v>366</v>
      </c>
      <c r="AS50" s="238" t="s">
        <v>366</v>
      </c>
      <c r="AT50" s="116">
        <f t="shared" si="21"/>
        <v>24</v>
      </c>
      <c r="AU50" s="791"/>
      <c r="AV50" s="252"/>
      <c r="AW50" s="573"/>
      <c r="AX50" s="118">
        <f>IF(AU50="ANO",15,0)+IF(AV50="ANO",15,0)+IF(AW50="ANO",15,0)</f>
        <v>0</v>
      </c>
      <c r="AY50" s="467">
        <f t="shared" si="22"/>
        <v>152</v>
      </c>
      <c r="AZ50" s="537" t="s">
        <v>201</v>
      </c>
      <c r="BA50" s="637" t="s">
        <v>29</v>
      </c>
      <c r="BB50" s="191">
        <f t="shared" si="23"/>
        <v>2.5631256812598773</v>
      </c>
      <c r="BC50" s="192">
        <f t="shared" si="24"/>
        <v>56.50557620817844</v>
      </c>
      <c r="BD50" s="410" t="str">
        <f t="shared" si="25"/>
        <v>Střední škola technická AGC a.s. (Teplice)</v>
      </c>
      <c r="BE50" s="811" t="s">
        <v>821</v>
      </c>
    </row>
    <row r="51" spans="1:57" ht="15" customHeight="1">
      <c r="A51" s="201" t="s">
        <v>43</v>
      </c>
      <c r="B51" s="212" t="s">
        <v>307</v>
      </c>
      <c r="C51" s="559">
        <v>24</v>
      </c>
      <c r="D51" s="103">
        <f t="shared" si="13"/>
        <v>24</v>
      </c>
      <c r="E51" s="404">
        <v>1.4598540145985401</v>
      </c>
      <c r="F51" s="170">
        <f t="shared" si="14"/>
        <v>1.4598540145985401</v>
      </c>
      <c r="G51" s="97">
        <f t="shared" si="15"/>
        <v>25.45985401459854</v>
      </c>
      <c r="H51" s="566" t="s">
        <v>366</v>
      </c>
      <c r="I51" s="100">
        <f t="shared" si="16"/>
        <v>15</v>
      </c>
      <c r="J51" s="390" t="s">
        <v>366</v>
      </c>
      <c r="K51" s="238"/>
      <c r="L51" s="2"/>
      <c r="M51" s="2"/>
      <c r="N51" s="11"/>
      <c r="O51" s="2"/>
      <c r="P51" s="108">
        <f t="shared" si="17"/>
        <v>15</v>
      </c>
      <c r="Q51" s="390"/>
      <c r="R51" s="238" t="s">
        <v>366</v>
      </c>
      <c r="S51" s="110">
        <f t="shared" si="18"/>
        <v>15</v>
      </c>
      <c r="T51" s="390" t="s">
        <v>366</v>
      </c>
      <c r="U51" s="238" t="s">
        <v>366</v>
      </c>
      <c r="V51" s="238" t="s">
        <v>366</v>
      </c>
      <c r="W51" s="238" t="s">
        <v>366</v>
      </c>
      <c r="X51" s="238" t="s">
        <v>366</v>
      </c>
      <c r="Y51" s="238" t="s">
        <v>366</v>
      </c>
      <c r="Z51" s="238" t="s">
        <v>366</v>
      </c>
      <c r="AA51" s="238" t="s">
        <v>366</v>
      </c>
      <c r="AB51" s="238" t="s">
        <v>366</v>
      </c>
      <c r="AC51" s="238" t="s">
        <v>366</v>
      </c>
      <c r="AD51" s="238" t="s">
        <v>366</v>
      </c>
      <c r="AE51" s="238" t="s">
        <v>366</v>
      </c>
      <c r="AF51" s="93">
        <f t="shared" si="19"/>
        <v>60</v>
      </c>
      <c r="AG51" s="566" t="s">
        <v>366</v>
      </c>
      <c r="AH51" s="238" t="s">
        <v>366</v>
      </c>
      <c r="AI51" s="572"/>
      <c r="AJ51" s="252"/>
      <c r="AK51" s="252"/>
      <c r="AL51" s="238"/>
      <c r="AM51" s="572"/>
      <c r="AN51" s="252"/>
      <c r="AO51" s="252"/>
      <c r="AP51" s="115">
        <f t="shared" si="20"/>
        <v>16</v>
      </c>
      <c r="AQ51" s="390" t="s">
        <v>366</v>
      </c>
      <c r="AR51" s="407" t="s">
        <v>366</v>
      </c>
      <c r="AS51" s="238" t="s">
        <v>366</v>
      </c>
      <c r="AT51" s="116">
        <f t="shared" si="21"/>
        <v>24</v>
      </c>
      <c r="AU51" s="791"/>
      <c r="AV51" s="252"/>
      <c r="AW51" s="573"/>
      <c r="AX51" s="118">
        <f>IF(AU51="ANO",15,0)+IF(AV51="ANO",15,0)+IF(AW51="ANO",15,0)</f>
        <v>0</v>
      </c>
      <c r="AY51" s="467">
        <f t="shared" si="22"/>
        <v>170.45985401459853</v>
      </c>
      <c r="AZ51" s="544" t="s">
        <v>199</v>
      </c>
      <c r="BA51" s="855" t="s">
        <v>204</v>
      </c>
      <c r="BB51" s="191">
        <f t="shared" si="23"/>
        <v>2.87440808847781</v>
      </c>
      <c r="BC51" s="192">
        <f t="shared" si="24"/>
        <v>63.367975470110984</v>
      </c>
      <c r="BD51" s="410" t="str">
        <f t="shared" si="25"/>
        <v>Thun 1794 a.s. (Klášterec nad Ohří)</v>
      </c>
      <c r="BE51" s="612"/>
    </row>
    <row r="52" spans="1:57" ht="15" customHeight="1">
      <c r="A52" s="201" t="s">
        <v>44</v>
      </c>
      <c r="B52" s="212" t="s">
        <v>354</v>
      </c>
      <c r="C52" s="559">
        <v>-28</v>
      </c>
      <c r="D52" s="103">
        <f t="shared" si="13"/>
        <v>-28</v>
      </c>
      <c r="E52" s="404">
        <v>0</v>
      </c>
      <c r="F52" s="170">
        <f t="shared" si="14"/>
        <v>0</v>
      </c>
      <c r="G52" s="97">
        <f t="shared" si="15"/>
        <v>-28</v>
      </c>
      <c r="H52" s="566" t="s">
        <v>366</v>
      </c>
      <c r="I52" s="100">
        <f t="shared" si="16"/>
        <v>15</v>
      </c>
      <c r="J52" s="390" t="s">
        <v>366</v>
      </c>
      <c r="K52" s="238"/>
      <c r="L52" s="2"/>
      <c r="M52" s="2"/>
      <c r="N52" s="11"/>
      <c r="O52" s="2"/>
      <c r="P52" s="108">
        <f t="shared" si="17"/>
        <v>15</v>
      </c>
      <c r="Q52" s="390"/>
      <c r="R52" s="238" t="s">
        <v>366</v>
      </c>
      <c r="S52" s="110">
        <f t="shared" si="18"/>
        <v>15</v>
      </c>
      <c r="T52" s="308" t="s">
        <v>366</v>
      </c>
      <c r="U52" s="238" t="s">
        <v>366</v>
      </c>
      <c r="V52" s="238" t="s">
        <v>366</v>
      </c>
      <c r="W52" s="238" t="s">
        <v>366</v>
      </c>
      <c r="X52" s="238" t="s">
        <v>366</v>
      </c>
      <c r="Y52" s="238" t="s">
        <v>366</v>
      </c>
      <c r="Z52" s="238" t="s">
        <v>366</v>
      </c>
      <c r="AA52" s="238" t="s">
        <v>366</v>
      </c>
      <c r="AB52" s="238" t="s">
        <v>366</v>
      </c>
      <c r="AC52" s="238" t="s">
        <v>366</v>
      </c>
      <c r="AD52" s="238" t="s">
        <v>366</v>
      </c>
      <c r="AE52" s="238" t="s">
        <v>366</v>
      </c>
      <c r="AF52" s="93">
        <f t="shared" si="19"/>
        <v>60</v>
      </c>
      <c r="AG52" s="566"/>
      <c r="AH52" s="238" t="s">
        <v>366</v>
      </c>
      <c r="AI52" s="572"/>
      <c r="AJ52" s="252"/>
      <c r="AK52" s="252"/>
      <c r="AL52" s="238"/>
      <c r="AM52" s="572"/>
      <c r="AN52" s="252"/>
      <c r="AO52" s="252"/>
      <c r="AP52" s="115">
        <f t="shared" si="20"/>
        <v>8</v>
      </c>
      <c r="AQ52" s="390" t="s">
        <v>366</v>
      </c>
      <c r="AR52" s="407" t="s">
        <v>366</v>
      </c>
      <c r="AS52" s="238" t="s">
        <v>366</v>
      </c>
      <c r="AT52" s="116">
        <f t="shared" si="21"/>
        <v>24</v>
      </c>
      <c r="AU52" s="791"/>
      <c r="AV52" s="252"/>
      <c r="AW52" s="573"/>
      <c r="AX52" s="118">
        <f>IF(AU52="ANO",15,0)+IF(AV52="ANO",15,0)+IF(AW52="ANO",8,0)</f>
        <v>0</v>
      </c>
      <c r="AY52" s="467">
        <f t="shared" si="22"/>
        <v>109</v>
      </c>
      <c r="AZ52" s="537" t="s">
        <v>28</v>
      </c>
      <c r="BA52" s="637" t="s">
        <v>28</v>
      </c>
      <c r="BB52" s="191">
        <f t="shared" si="23"/>
        <v>1.8380309161666224</v>
      </c>
      <c r="BC52" s="192">
        <f t="shared" si="24"/>
        <v>40.520446096654275</v>
      </c>
      <c r="BD52" s="410" t="str">
        <f t="shared" si="25"/>
        <v>Thun 1794 a.s. (Lesov)</v>
      </c>
      <c r="BE52" s="612"/>
    </row>
    <row r="53" spans="1:57" ht="15" customHeight="1">
      <c r="A53" s="201" t="s">
        <v>45</v>
      </c>
      <c r="B53" s="212" t="s">
        <v>355</v>
      </c>
      <c r="C53" s="559">
        <v>-15</v>
      </c>
      <c r="D53" s="103">
        <f t="shared" si="13"/>
        <v>-15</v>
      </c>
      <c r="E53" s="404">
        <v>-4.037267080745342</v>
      </c>
      <c r="F53" s="170">
        <f t="shared" si="14"/>
        <v>0</v>
      </c>
      <c r="G53" s="97">
        <f t="shared" si="15"/>
        <v>-15</v>
      </c>
      <c r="H53" s="566" t="s">
        <v>366</v>
      </c>
      <c r="I53" s="100">
        <f t="shared" si="16"/>
        <v>15</v>
      </c>
      <c r="J53" s="390" t="s">
        <v>366</v>
      </c>
      <c r="K53" s="238"/>
      <c r="L53" s="2"/>
      <c r="M53" s="2"/>
      <c r="N53" s="11"/>
      <c r="O53" s="2"/>
      <c r="P53" s="108">
        <f t="shared" si="17"/>
        <v>15</v>
      </c>
      <c r="Q53" s="390"/>
      <c r="R53" s="238" t="s">
        <v>366</v>
      </c>
      <c r="S53" s="110">
        <f t="shared" si="18"/>
        <v>15</v>
      </c>
      <c r="T53" s="390" t="s">
        <v>366</v>
      </c>
      <c r="U53" s="238" t="s">
        <v>366</v>
      </c>
      <c r="V53" s="238"/>
      <c r="W53" s="238" t="s">
        <v>366</v>
      </c>
      <c r="X53" s="238" t="s">
        <v>366</v>
      </c>
      <c r="Y53" s="238" t="s">
        <v>366</v>
      </c>
      <c r="Z53" s="238" t="s">
        <v>366</v>
      </c>
      <c r="AA53" s="238"/>
      <c r="AB53" s="238"/>
      <c r="AC53" s="238" t="s">
        <v>366</v>
      </c>
      <c r="AD53" s="238" t="s">
        <v>366</v>
      </c>
      <c r="AE53" s="238"/>
      <c r="AF53" s="93">
        <f t="shared" si="19"/>
        <v>40</v>
      </c>
      <c r="AG53" s="566" t="s">
        <v>366</v>
      </c>
      <c r="AH53" s="238" t="s">
        <v>366</v>
      </c>
      <c r="AI53" s="572"/>
      <c r="AJ53" s="252"/>
      <c r="AK53" s="252"/>
      <c r="AL53" s="238"/>
      <c r="AM53" s="572"/>
      <c r="AN53" s="252"/>
      <c r="AO53" s="252"/>
      <c r="AP53" s="115">
        <f t="shared" si="20"/>
        <v>16</v>
      </c>
      <c r="AQ53" s="390" t="s">
        <v>366</v>
      </c>
      <c r="AR53" s="407" t="s">
        <v>366</v>
      </c>
      <c r="AS53" s="238" t="s">
        <v>366</v>
      </c>
      <c r="AT53" s="116">
        <f t="shared" si="21"/>
        <v>24</v>
      </c>
      <c r="AU53" s="566" t="s">
        <v>366</v>
      </c>
      <c r="AV53" s="252"/>
      <c r="AW53" s="573"/>
      <c r="AX53" s="118">
        <f>IF(AU53="ANO",15,0)+IF(AV53="ANO",15,0)+IF(AW53="ANO",15,0)</f>
        <v>15</v>
      </c>
      <c r="AY53" s="468">
        <f t="shared" si="22"/>
        <v>125</v>
      </c>
      <c r="AZ53" s="537" t="s">
        <v>19</v>
      </c>
      <c r="BA53" s="637" t="s">
        <v>15</v>
      </c>
      <c r="BB53" s="191">
        <f t="shared" si="23"/>
        <v>2.1078336194571357</v>
      </c>
      <c r="BC53" s="192">
        <f t="shared" si="24"/>
        <v>46.468401486988846</v>
      </c>
      <c r="BD53" s="410" t="str">
        <f t="shared" si="25"/>
        <v>Thun 1794 a.s. (Nová Role)</v>
      </c>
      <c r="BE53" s="612"/>
    </row>
    <row r="54" spans="1:57" ht="15" customHeight="1">
      <c r="A54" s="201" t="s">
        <v>46</v>
      </c>
      <c r="B54" s="212" t="s">
        <v>605</v>
      </c>
      <c r="C54" s="559">
        <v>-16</v>
      </c>
      <c r="D54" s="103">
        <f t="shared" si="13"/>
        <v>-16</v>
      </c>
      <c r="E54" s="404">
        <v>-3.669724770642202</v>
      </c>
      <c r="F54" s="170">
        <f t="shared" si="14"/>
        <v>0</v>
      </c>
      <c r="G54" s="97">
        <f t="shared" si="15"/>
        <v>-16</v>
      </c>
      <c r="H54" s="566" t="s">
        <v>366</v>
      </c>
      <c r="I54" s="100">
        <f t="shared" si="16"/>
        <v>15</v>
      </c>
      <c r="J54" s="390" t="s">
        <v>366</v>
      </c>
      <c r="K54" s="238"/>
      <c r="L54" s="2"/>
      <c r="M54" s="2"/>
      <c r="N54" s="11"/>
      <c r="O54" s="2"/>
      <c r="P54" s="108">
        <f t="shared" si="17"/>
        <v>15</v>
      </c>
      <c r="Q54" s="390"/>
      <c r="R54" s="238" t="s">
        <v>366</v>
      </c>
      <c r="S54" s="110">
        <f t="shared" si="18"/>
        <v>15</v>
      </c>
      <c r="T54" s="390"/>
      <c r="U54" s="238"/>
      <c r="V54" s="238"/>
      <c r="W54" s="238"/>
      <c r="X54" s="238"/>
      <c r="Y54" s="238"/>
      <c r="Z54" s="238"/>
      <c r="AA54" s="238"/>
      <c r="AB54" s="238" t="s">
        <v>366</v>
      </c>
      <c r="AC54" s="238" t="s">
        <v>366</v>
      </c>
      <c r="AD54" s="238" t="s">
        <v>366</v>
      </c>
      <c r="AE54" s="383"/>
      <c r="AF54" s="93">
        <f t="shared" si="19"/>
        <v>15</v>
      </c>
      <c r="AG54" s="566" t="s">
        <v>366</v>
      </c>
      <c r="AH54" s="238" t="s">
        <v>366</v>
      </c>
      <c r="AI54" s="572"/>
      <c r="AJ54" s="252"/>
      <c r="AK54" s="252"/>
      <c r="AL54" s="238"/>
      <c r="AM54" s="238"/>
      <c r="AN54" s="252"/>
      <c r="AO54" s="238"/>
      <c r="AP54" s="115">
        <f t="shared" si="20"/>
        <v>16</v>
      </c>
      <c r="AQ54" s="390" t="s">
        <v>366</v>
      </c>
      <c r="AR54" s="407" t="s">
        <v>366</v>
      </c>
      <c r="AS54" s="238"/>
      <c r="AT54" s="116">
        <f t="shared" si="21"/>
        <v>16</v>
      </c>
      <c r="AU54" s="791"/>
      <c r="AV54" s="252"/>
      <c r="AW54" s="573"/>
      <c r="AX54" s="118">
        <f>IF(AU54="ANO",15,0)+IF(AV54="ANO",15,0)+IF(AW54="ANO",15,0)</f>
        <v>0</v>
      </c>
      <c r="AY54" s="467">
        <f t="shared" si="22"/>
        <v>76</v>
      </c>
      <c r="AZ54" s="537" t="s">
        <v>40</v>
      </c>
      <c r="BA54" s="637" t="s">
        <v>35</v>
      </c>
      <c r="BB54" s="191">
        <f t="shared" si="23"/>
        <v>1.2815628406299386</v>
      </c>
      <c r="BC54" s="192">
        <f t="shared" si="24"/>
        <v>28.25278810408922</v>
      </c>
      <c r="BD54" s="410" t="str">
        <f t="shared" si="25"/>
        <v>Unifrax s.r.o. (Dubí)</v>
      </c>
      <c r="BE54" s="651"/>
    </row>
    <row r="55" spans="1:57" ht="15" customHeight="1">
      <c r="A55" s="201" t="s">
        <v>47</v>
      </c>
      <c r="B55" s="212" t="s">
        <v>607</v>
      </c>
      <c r="C55" s="559">
        <v>14</v>
      </c>
      <c r="D55" s="103">
        <f t="shared" si="13"/>
        <v>14</v>
      </c>
      <c r="E55" s="404">
        <v>-6.25</v>
      </c>
      <c r="F55" s="170">
        <f t="shared" si="14"/>
        <v>0</v>
      </c>
      <c r="G55" s="97">
        <f t="shared" si="15"/>
        <v>14</v>
      </c>
      <c r="H55" s="566"/>
      <c r="I55" s="100">
        <f t="shared" si="16"/>
        <v>0</v>
      </c>
      <c r="J55" s="390" t="s">
        <v>366</v>
      </c>
      <c r="K55" s="238"/>
      <c r="L55" s="2"/>
      <c r="M55" s="2"/>
      <c r="N55" s="11"/>
      <c r="O55" s="2"/>
      <c r="P55" s="108">
        <f t="shared" si="17"/>
        <v>15</v>
      </c>
      <c r="Q55" s="390"/>
      <c r="R55" s="238" t="s">
        <v>366</v>
      </c>
      <c r="S55" s="110">
        <f t="shared" si="18"/>
        <v>15</v>
      </c>
      <c r="T55" s="390" t="s">
        <v>366</v>
      </c>
      <c r="U55" s="238" t="s">
        <v>366</v>
      </c>
      <c r="V55" s="238" t="s">
        <v>366</v>
      </c>
      <c r="W55" s="238" t="s">
        <v>366</v>
      </c>
      <c r="X55" s="238" t="s">
        <v>366</v>
      </c>
      <c r="Y55" s="238" t="s">
        <v>366</v>
      </c>
      <c r="Z55" s="238" t="s">
        <v>366</v>
      </c>
      <c r="AA55" s="238" t="s">
        <v>366</v>
      </c>
      <c r="AB55" s="238" t="s">
        <v>366</v>
      </c>
      <c r="AC55" s="238" t="s">
        <v>366</v>
      </c>
      <c r="AD55" s="238" t="s">
        <v>366</v>
      </c>
      <c r="AE55" s="238" t="s">
        <v>366</v>
      </c>
      <c r="AF55" s="93">
        <f t="shared" si="19"/>
        <v>60</v>
      </c>
      <c r="AG55" s="390"/>
      <c r="AH55" s="238"/>
      <c r="AI55" s="407"/>
      <c r="AJ55" s="252"/>
      <c r="AK55" s="252"/>
      <c r="AL55" s="238"/>
      <c r="AM55" s="238"/>
      <c r="AN55" s="252"/>
      <c r="AO55" s="252"/>
      <c r="AP55" s="115">
        <f t="shared" si="20"/>
        <v>0</v>
      </c>
      <c r="AQ55" s="390" t="s">
        <v>366</v>
      </c>
      <c r="AR55" s="407"/>
      <c r="AS55" s="238"/>
      <c r="AT55" s="116">
        <f t="shared" si="21"/>
        <v>8</v>
      </c>
      <c r="AU55" s="791"/>
      <c r="AV55" s="252"/>
      <c r="AW55" s="573"/>
      <c r="AX55" s="118">
        <f>IF(AU55="ANO",15,0)+IF(AV55="ANO",15,0)+IF(AW55="ANO",8,0)</f>
        <v>0</v>
      </c>
      <c r="AY55" s="467">
        <f t="shared" si="22"/>
        <v>112</v>
      </c>
      <c r="AZ55" s="537" t="s">
        <v>24</v>
      </c>
      <c r="BA55" s="637" t="s">
        <v>26</v>
      </c>
      <c r="BB55" s="191">
        <f t="shared" si="23"/>
        <v>1.8886189230335935</v>
      </c>
      <c r="BC55" s="192">
        <f t="shared" si="24"/>
        <v>41.63568773234201</v>
      </c>
      <c r="BD55" s="410" t="str">
        <f t="shared" si="25"/>
        <v>Union Lesní Brána a.s. (Dubí)</v>
      </c>
      <c r="BE55" s="612"/>
    </row>
    <row r="56" spans="1:57" ht="15" customHeight="1">
      <c r="A56" s="201" t="s">
        <v>48</v>
      </c>
      <c r="B56" s="212" t="s">
        <v>603</v>
      </c>
      <c r="C56" s="559">
        <v>18</v>
      </c>
      <c r="D56" s="103">
        <f t="shared" si="13"/>
        <v>18</v>
      </c>
      <c r="E56" s="404">
        <v>0.6085192697768762</v>
      </c>
      <c r="F56" s="170">
        <f t="shared" si="14"/>
        <v>0.6085192697768762</v>
      </c>
      <c r="G56" s="97">
        <f t="shared" si="15"/>
        <v>18.608519269776878</v>
      </c>
      <c r="H56" s="566"/>
      <c r="I56" s="100">
        <f t="shared" si="16"/>
        <v>0</v>
      </c>
      <c r="J56" s="390" t="s">
        <v>366</v>
      </c>
      <c r="K56" s="238"/>
      <c r="L56" s="2"/>
      <c r="M56" s="2"/>
      <c r="N56" s="11"/>
      <c r="O56" s="2"/>
      <c r="P56" s="108">
        <f t="shared" si="17"/>
        <v>15</v>
      </c>
      <c r="Q56" s="390"/>
      <c r="R56" s="238" t="s">
        <v>366</v>
      </c>
      <c r="S56" s="110">
        <f t="shared" si="18"/>
        <v>15</v>
      </c>
      <c r="T56" s="390" t="s">
        <v>366</v>
      </c>
      <c r="U56" s="238" t="s">
        <v>366</v>
      </c>
      <c r="V56" s="238" t="s">
        <v>366</v>
      </c>
      <c r="W56" s="238" t="s">
        <v>366</v>
      </c>
      <c r="X56" s="238" t="s">
        <v>366</v>
      </c>
      <c r="Y56" s="238" t="s">
        <v>366</v>
      </c>
      <c r="Z56" s="238" t="s">
        <v>366</v>
      </c>
      <c r="AA56" s="238" t="s">
        <v>366</v>
      </c>
      <c r="AB56" s="238" t="s">
        <v>366</v>
      </c>
      <c r="AC56" s="238" t="s">
        <v>366</v>
      </c>
      <c r="AD56" s="238" t="s">
        <v>366</v>
      </c>
      <c r="AE56" s="238" t="s">
        <v>366</v>
      </c>
      <c r="AF56" s="93">
        <f t="shared" si="19"/>
        <v>60</v>
      </c>
      <c r="AG56" s="390" t="s">
        <v>366</v>
      </c>
      <c r="AH56" s="238"/>
      <c r="AI56" s="572"/>
      <c r="AJ56" s="252"/>
      <c r="AK56" s="252"/>
      <c r="AL56" s="238"/>
      <c r="AM56" s="238"/>
      <c r="AN56" s="252"/>
      <c r="AO56" s="252"/>
      <c r="AP56" s="115">
        <f t="shared" si="20"/>
        <v>8</v>
      </c>
      <c r="AQ56" s="390" t="s">
        <v>366</v>
      </c>
      <c r="AR56" s="407"/>
      <c r="AS56" s="238" t="s">
        <v>366</v>
      </c>
      <c r="AT56" s="116">
        <f t="shared" si="21"/>
        <v>16</v>
      </c>
      <c r="AU56" s="791"/>
      <c r="AV56" s="252"/>
      <c r="AW56" s="573"/>
      <c r="AX56" s="118">
        <f>IF(AU56="ANO",15,0)+IF(AV56="ANO",15,0)+IF(AW56="ANO",8,0)</f>
        <v>0</v>
      </c>
      <c r="AY56" s="467">
        <f t="shared" si="22"/>
        <v>132.60851926977688</v>
      </c>
      <c r="AZ56" s="537" t="s">
        <v>13</v>
      </c>
      <c r="BA56" s="637" t="s">
        <v>9</v>
      </c>
      <c r="BB56" s="191">
        <f t="shared" si="23"/>
        <v>2.2361335611461213</v>
      </c>
      <c r="BC56" s="192">
        <f t="shared" si="24"/>
        <v>49.29684731218471</v>
      </c>
      <c r="BD56" s="410" t="str">
        <f t="shared" si="25"/>
        <v>Vetropack Moravia Glass, akciová společnost (Kyjov)</v>
      </c>
      <c r="BE56" s="612"/>
    </row>
    <row r="57" spans="1:57" ht="15" customHeight="1">
      <c r="A57" s="201" t="s">
        <v>49</v>
      </c>
      <c r="B57" s="212" t="s">
        <v>612</v>
      </c>
      <c r="C57" s="559">
        <v>-5</v>
      </c>
      <c r="D57" s="103">
        <f t="shared" si="13"/>
        <v>-5</v>
      </c>
      <c r="E57" s="404">
        <v>-0.3875968992248062</v>
      </c>
      <c r="F57" s="170">
        <f t="shared" si="14"/>
        <v>0</v>
      </c>
      <c r="G57" s="97">
        <f t="shared" si="15"/>
        <v>-5</v>
      </c>
      <c r="H57" s="566"/>
      <c r="I57" s="100">
        <f t="shared" si="16"/>
        <v>0</v>
      </c>
      <c r="J57" s="390" t="s">
        <v>366</v>
      </c>
      <c r="K57" s="238"/>
      <c r="L57" s="2"/>
      <c r="M57" s="2"/>
      <c r="N57" s="11"/>
      <c r="O57" s="2"/>
      <c r="P57" s="108">
        <f t="shared" si="17"/>
        <v>15</v>
      </c>
      <c r="Q57" s="390"/>
      <c r="R57" s="238" t="s">
        <v>366</v>
      </c>
      <c r="S57" s="110">
        <f t="shared" si="18"/>
        <v>15</v>
      </c>
      <c r="T57" s="390" t="s">
        <v>366</v>
      </c>
      <c r="U57" s="238" t="s">
        <v>366</v>
      </c>
      <c r="V57" s="238" t="s">
        <v>366</v>
      </c>
      <c r="W57" s="238" t="s">
        <v>366</v>
      </c>
      <c r="X57" s="238" t="s">
        <v>366</v>
      </c>
      <c r="Y57" s="238" t="s">
        <v>366</v>
      </c>
      <c r="Z57" s="238" t="s">
        <v>366</v>
      </c>
      <c r="AA57" s="238" t="s">
        <v>366</v>
      </c>
      <c r="AB57" s="238" t="s">
        <v>366</v>
      </c>
      <c r="AC57" s="238" t="s">
        <v>366</v>
      </c>
      <c r="AD57" s="238" t="s">
        <v>366</v>
      </c>
      <c r="AE57" s="238" t="s">
        <v>366</v>
      </c>
      <c r="AF57" s="93">
        <f t="shared" si="19"/>
        <v>60</v>
      </c>
      <c r="AG57" s="566" t="s">
        <v>366</v>
      </c>
      <c r="AH57" s="238" t="s">
        <v>366</v>
      </c>
      <c r="AI57" s="572"/>
      <c r="AJ57" s="252"/>
      <c r="AK57" s="252"/>
      <c r="AL57" s="238"/>
      <c r="AM57" s="238"/>
      <c r="AN57" s="252"/>
      <c r="AO57" s="238"/>
      <c r="AP57" s="115">
        <f t="shared" si="20"/>
        <v>16</v>
      </c>
      <c r="AQ57" s="390" t="s">
        <v>366</v>
      </c>
      <c r="AR57" s="407" t="s">
        <v>366</v>
      </c>
      <c r="AS57" s="238" t="s">
        <v>366</v>
      </c>
      <c r="AT57" s="116">
        <f t="shared" si="21"/>
        <v>24</v>
      </c>
      <c r="AU57" s="566" t="s">
        <v>366</v>
      </c>
      <c r="AV57" s="252"/>
      <c r="AW57" s="573"/>
      <c r="AX57" s="118">
        <f>IF(AU57="ANO",15,0)+IF(AV57="ANO",15,0)+IF(AW57="ANO",15,0)</f>
        <v>15</v>
      </c>
      <c r="AY57" s="467">
        <f t="shared" si="22"/>
        <v>140</v>
      </c>
      <c r="AZ57" s="537" t="s">
        <v>10</v>
      </c>
      <c r="BA57" s="637" t="s">
        <v>197</v>
      </c>
      <c r="BB57" s="191">
        <f t="shared" si="23"/>
        <v>2.360773653791992</v>
      </c>
      <c r="BC57" s="192">
        <f t="shared" si="24"/>
        <v>52.04460966542751</v>
      </c>
      <c r="BD57" s="410" t="str">
        <f t="shared" si="25"/>
        <v>Vitrablok (Duchcov)</v>
      </c>
      <c r="BE57" s="651" t="s">
        <v>698</v>
      </c>
    </row>
    <row r="58" spans="1:57" ht="15" customHeight="1" thickBot="1">
      <c r="A58" s="326" t="s">
        <v>50</v>
      </c>
      <c r="B58" s="744" t="s">
        <v>615</v>
      </c>
      <c r="C58" s="748"/>
      <c r="D58" s="751">
        <f t="shared" si="13"/>
        <v>0</v>
      </c>
      <c r="E58" s="754"/>
      <c r="F58" s="444">
        <f t="shared" si="14"/>
        <v>0</v>
      </c>
      <c r="G58" s="393">
        <f t="shared" si="15"/>
        <v>0</v>
      </c>
      <c r="H58" s="576"/>
      <c r="I58" s="446">
        <f t="shared" si="16"/>
        <v>0</v>
      </c>
      <c r="J58" s="568"/>
      <c r="K58" s="450"/>
      <c r="L58" s="66"/>
      <c r="M58" s="66"/>
      <c r="N58" s="447"/>
      <c r="O58" s="66"/>
      <c r="P58" s="396">
        <f t="shared" si="17"/>
        <v>0</v>
      </c>
      <c r="Q58" s="762"/>
      <c r="R58" s="809"/>
      <c r="S58" s="394">
        <f t="shared" si="18"/>
        <v>0</v>
      </c>
      <c r="T58" s="764"/>
      <c r="U58" s="450"/>
      <c r="V58" s="450"/>
      <c r="W58" s="450" t="s">
        <v>366</v>
      </c>
      <c r="X58" s="450" t="s">
        <v>366</v>
      </c>
      <c r="Y58" s="450" t="s">
        <v>366</v>
      </c>
      <c r="Z58" s="450" t="s">
        <v>366</v>
      </c>
      <c r="AA58" s="450" t="s">
        <v>366</v>
      </c>
      <c r="AB58" s="450" t="s">
        <v>366</v>
      </c>
      <c r="AC58" s="450" t="s">
        <v>366</v>
      </c>
      <c r="AD58" s="450" t="s">
        <v>366</v>
      </c>
      <c r="AE58" s="450" t="s">
        <v>366</v>
      </c>
      <c r="AF58" s="395">
        <f t="shared" si="19"/>
        <v>45</v>
      </c>
      <c r="AG58" s="568"/>
      <c r="AH58" s="450"/>
      <c r="AI58" s="642"/>
      <c r="AJ58" s="452"/>
      <c r="AK58" s="452"/>
      <c r="AL58" s="450"/>
      <c r="AM58" s="450"/>
      <c r="AN58" s="452"/>
      <c r="AO58" s="452"/>
      <c r="AP58" s="92">
        <f t="shared" si="20"/>
        <v>0</v>
      </c>
      <c r="AQ58" s="568"/>
      <c r="AR58" s="642"/>
      <c r="AS58" s="450" t="s">
        <v>366</v>
      </c>
      <c r="AT58" s="397">
        <f t="shared" si="21"/>
        <v>8</v>
      </c>
      <c r="AU58" s="576" t="s">
        <v>366</v>
      </c>
      <c r="AV58" s="452"/>
      <c r="AW58" s="577"/>
      <c r="AX58" s="391">
        <f>IF(AU58="ANO",15,0)+IF(AV58="ANO",15,0)+IF(AW58="ANO",15,0)</f>
        <v>15</v>
      </c>
      <c r="AY58" s="469">
        <f t="shared" si="22"/>
        <v>68</v>
      </c>
      <c r="AZ58" s="537" t="s">
        <v>41</v>
      </c>
      <c r="BA58" s="637" t="s">
        <v>39</v>
      </c>
      <c r="BB58" s="193">
        <f t="shared" si="23"/>
        <v>1.1466614889846818</v>
      </c>
      <c r="BC58" s="194">
        <f t="shared" si="24"/>
        <v>25.27881040892193</v>
      </c>
      <c r="BD58" s="781" t="str">
        <f t="shared" si="25"/>
        <v>Železnobrodské sklo (Železný Brod)</v>
      </c>
      <c r="BE58" s="616"/>
    </row>
    <row r="59" spans="1:58" s="81" customFormat="1" ht="24" customHeight="1" thickBot="1">
      <c r="A59" s="1001" t="s">
        <v>117</v>
      </c>
      <c r="B59" s="1002"/>
      <c r="C59" s="78">
        <f>SUM(C6:C58)</f>
        <v>-23</v>
      </c>
      <c r="D59" s="105">
        <f>SUM(D6:D58)</f>
        <v>-23</v>
      </c>
      <c r="E59" s="79">
        <f>SUM(E6:E58)</f>
        <v>-567.2826365664866</v>
      </c>
      <c r="F59" s="105">
        <f>SUM(F6:F58)</f>
        <v>72.25933575313489</v>
      </c>
      <c r="G59" s="99">
        <f>SUM(G6:G58)</f>
        <v>49.25933575313488</v>
      </c>
      <c r="H59" s="78">
        <f>COUNTA(H6:H58)</f>
        <v>22</v>
      </c>
      <c r="I59" s="102">
        <f>SUM(I6:I58)</f>
        <v>330</v>
      </c>
      <c r="J59" s="78">
        <f aca="true" t="shared" si="27" ref="J59:O59">COUNTA(J6:J58)</f>
        <v>48</v>
      </c>
      <c r="K59" s="79">
        <f t="shared" si="27"/>
        <v>0</v>
      </c>
      <c r="L59" s="347">
        <f t="shared" si="27"/>
        <v>0</v>
      </c>
      <c r="M59" s="79">
        <f t="shared" si="27"/>
        <v>0</v>
      </c>
      <c r="N59" s="79">
        <f t="shared" si="27"/>
        <v>0</v>
      </c>
      <c r="O59" s="79">
        <f t="shared" si="27"/>
        <v>0</v>
      </c>
      <c r="P59" s="111">
        <f>SUM(P6:P58)</f>
        <v>720</v>
      </c>
      <c r="Q59" s="78">
        <f>COUNTA(Q6:Q58)</f>
        <v>0</v>
      </c>
      <c r="R59" s="79">
        <f>COUNTA(R6:R58)</f>
        <v>43</v>
      </c>
      <c r="S59" s="112">
        <f>SUM(S6:S58)</f>
        <v>645</v>
      </c>
      <c r="T59" s="455">
        <f aca="true" t="shared" si="28" ref="T59:AE59">COUNTA(T6:T58)</f>
        <v>43</v>
      </c>
      <c r="U59" s="347">
        <f t="shared" si="28"/>
        <v>45</v>
      </c>
      <c r="V59" s="347">
        <f t="shared" si="28"/>
        <v>43</v>
      </c>
      <c r="W59" s="347">
        <f t="shared" si="28"/>
        <v>46</v>
      </c>
      <c r="X59" s="347">
        <f t="shared" si="28"/>
        <v>45</v>
      </c>
      <c r="Y59" s="347">
        <f t="shared" si="28"/>
        <v>45</v>
      </c>
      <c r="Z59" s="347">
        <f t="shared" si="28"/>
        <v>45</v>
      </c>
      <c r="AA59" s="347">
        <f t="shared" si="28"/>
        <v>45</v>
      </c>
      <c r="AB59" s="347">
        <f t="shared" si="28"/>
        <v>43</v>
      </c>
      <c r="AC59" s="347">
        <f t="shared" si="28"/>
        <v>47</v>
      </c>
      <c r="AD59" s="347">
        <f t="shared" si="28"/>
        <v>47</v>
      </c>
      <c r="AE59" s="347">
        <f t="shared" si="28"/>
        <v>46</v>
      </c>
      <c r="AF59" s="456">
        <f>SUM(AF6:AF58)</f>
        <v>2700</v>
      </c>
      <c r="AG59" s="455">
        <f aca="true" t="shared" si="29" ref="AG59:AO59">COUNTA(AG6:AG58)</f>
        <v>33</v>
      </c>
      <c r="AH59" s="458">
        <f>COUNTA(AH6:AH58)</f>
        <v>33</v>
      </c>
      <c r="AI59" s="458">
        <f t="shared" si="29"/>
        <v>0</v>
      </c>
      <c r="AJ59" s="347">
        <f>COUNTA(AJ6:AJ58)</f>
        <v>0</v>
      </c>
      <c r="AK59" s="347">
        <f>COUNTA(AK6:AK58)</f>
        <v>0</v>
      </c>
      <c r="AL59" s="347">
        <f t="shared" si="29"/>
        <v>0</v>
      </c>
      <c r="AM59" s="347">
        <f t="shared" si="29"/>
        <v>0</v>
      </c>
      <c r="AN59" s="347">
        <f t="shared" si="29"/>
        <v>0</v>
      </c>
      <c r="AO59" s="347">
        <f t="shared" si="29"/>
        <v>0</v>
      </c>
      <c r="AP59" s="459">
        <f>SUM(AP6:AP58)</f>
        <v>528</v>
      </c>
      <c r="AQ59" s="455">
        <f>COUNTA(AQ6:AQ58)</f>
        <v>39</v>
      </c>
      <c r="AR59" s="458">
        <f>COUNTA(AR6:AR58)</f>
        <v>32</v>
      </c>
      <c r="AS59" s="347">
        <f>COUNTA(AS6:AS58)</f>
        <v>30</v>
      </c>
      <c r="AT59" s="460">
        <f>SUM(AT6:AT58)</f>
        <v>808</v>
      </c>
      <c r="AU59" s="455">
        <f>COUNTA(AU6:AU58)</f>
        <v>10</v>
      </c>
      <c r="AV59" s="347">
        <f>COUNTA(AV6:AV58)</f>
        <v>0</v>
      </c>
      <c r="AW59" s="461">
        <f>COUNTA(AW6:AW58)</f>
        <v>0</v>
      </c>
      <c r="AX59" s="462">
        <f>SUM(AX6:AX58)</f>
        <v>150</v>
      </c>
      <c r="AY59" s="470">
        <f t="shared" si="22"/>
        <v>5930.259335753135</v>
      </c>
      <c r="AZ59" s="485" t="s">
        <v>119</v>
      </c>
      <c r="BA59" s="363" t="s">
        <v>119</v>
      </c>
      <c r="BB59" s="712">
        <f>SUM(BB6:BB58)</f>
        <v>99.99999999999996</v>
      </c>
      <c r="BC59" s="713">
        <f>SUM(BC6:BC58)</f>
        <v>2204.557373885923</v>
      </c>
      <c r="BD59" s="357" t="s">
        <v>117</v>
      </c>
      <c r="BE59" s="549" t="s">
        <v>119</v>
      </c>
      <c r="BF59" s="633"/>
    </row>
    <row r="60" spans="1:58" s="718" customFormat="1" ht="24" customHeight="1">
      <c r="A60" s="985" t="s">
        <v>176</v>
      </c>
      <c r="B60" s="986"/>
      <c r="C60" s="959" t="s">
        <v>777</v>
      </c>
      <c r="D60" s="1231"/>
      <c r="E60" s="1231"/>
      <c r="F60" s="1231"/>
      <c r="G60" s="1232"/>
      <c r="H60" s="980" t="s">
        <v>797</v>
      </c>
      <c r="I60" s="981"/>
      <c r="J60" s="959" t="s">
        <v>777</v>
      </c>
      <c r="K60" s="1231"/>
      <c r="L60" s="1231"/>
      <c r="M60" s="1231"/>
      <c r="N60" s="1231"/>
      <c r="O60" s="1231"/>
      <c r="P60" s="1232"/>
      <c r="Q60" s="959" t="s">
        <v>777</v>
      </c>
      <c r="R60" s="1231"/>
      <c r="S60" s="1232"/>
      <c r="T60" s="959" t="s">
        <v>796</v>
      </c>
      <c r="U60" s="1231"/>
      <c r="V60" s="1231"/>
      <c r="W60" s="1231"/>
      <c r="X60" s="1231"/>
      <c r="Y60" s="1231"/>
      <c r="Z60" s="1231"/>
      <c r="AA60" s="1231"/>
      <c r="AB60" s="1231"/>
      <c r="AC60" s="1231"/>
      <c r="AD60" s="1231"/>
      <c r="AE60" s="1231"/>
      <c r="AF60" s="1232"/>
      <c r="AG60" s="959" t="s">
        <v>179</v>
      </c>
      <c r="AH60" s="1233"/>
      <c r="AI60" s="1233"/>
      <c r="AJ60" s="1233"/>
      <c r="AK60" s="1231"/>
      <c r="AL60" s="1231"/>
      <c r="AM60" s="1231"/>
      <c r="AN60" s="1231"/>
      <c r="AO60" s="1231"/>
      <c r="AP60" s="1232"/>
      <c r="AQ60" s="959" t="s">
        <v>812</v>
      </c>
      <c r="AR60" s="1233"/>
      <c r="AS60" s="1231"/>
      <c r="AT60" s="1232"/>
      <c r="AU60" s="959" t="s">
        <v>177</v>
      </c>
      <c r="AV60" s="1231"/>
      <c r="AW60" s="1234"/>
      <c r="AX60" s="1232"/>
      <c r="AY60" s="471">
        <f>SUM(AY6:AY58)</f>
        <v>5930.259335753135</v>
      </c>
      <c r="AZ60" s="802"/>
      <c r="BA60" s="798"/>
      <c r="BB60" s="703"/>
      <c r="BC60" s="714"/>
      <c r="BD60" s="1272" t="s">
        <v>819</v>
      </c>
      <c r="BE60" s="1273"/>
      <c r="BF60" s="717"/>
    </row>
    <row r="61" spans="1:58" s="718" customFormat="1" ht="24" customHeight="1">
      <c r="A61" s="987"/>
      <c r="B61" s="988"/>
      <c r="C61" s="1235"/>
      <c r="D61" s="1079"/>
      <c r="E61" s="1079"/>
      <c r="F61" s="1079"/>
      <c r="G61" s="1236"/>
      <c r="H61" s="1237"/>
      <c r="I61" s="1200"/>
      <c r="J61" s="1090"/>
      <c r="K61" s="1208"/>
      <c r="L61" s="1208"/>
      <c r="M61" s="1208"/>
      <c r="N61" s="1208"/>
      <c r="O61" s="1208"/>
      <c r="P61" s="1238"/>
      <c r="Q61" s="968" t="s">
        <v>778</v>
      </c>
      <c r="R61" s="969"/>
      <c r="S61" s="970"/>
      <c r="T61" s="1239"/>
      <c r="U61" s="1217"/>
      <c r="V61" s="1217"/>
      <c r="W61" s="1217"/>
      <c r="X61" s="1217"/>
      <c r="Y61" s="1217"/>
      <c r="Z61" s="1217"/>
      <c r="AA61" s="1217"/>
      <c r="AB61" s="1217"/>
      <c r="AC61" s="1217"/>
      <c r="AD61" s="1217"/>
      <c r="AE61" s="1217"/>
      <c r="AF61" s="1218"/>
      <c r="AG61" s="1239"/>
      <c r="AH61" s="1217"/>
      <c r="AI61" s="1217"/>
      <c r="AJ61" s="1217"/>
      <c r="AK61" s="1217"/>
      <c r="AL61" s="1217"/>
      <c r="AM61" s="1217"/>
      <c r="AN61" s="1217"/>
      <c r="AO61" s="1217"/>
      <c r="AP61" s="1218"/>
      <c r="AQ61" s="968" t="s">
        <v>779</v>
      </c>
      <c r="AR61" s="1279"/>
      <c r="AS61" s="969"/>
      <c r="AT61" s="970"/>
      <c r="AU61" s="1129" t="s">
        <v>818</v>
      </c>
      <c r="AV61" s="1104"/>
      <c r="AW61" s="1104"/>
      <c r="AX61" s="1105"/>
      <c r="AY61" s="472">
        <f>53*BC5</f>
        <v>14257</v>
      </c>
      <c r="AZ61" s="803"/>
      <c r="BA61" s="799">
        <f>AY59/AY61*100</f>
        <v>41.595422148791016</v>
      </c>
      <c r="BB61" s="201"/>
      <c r="BC61" s="257">
        <f>(BC59/53)-BA61</f>
        <v>0</v>
      </c>
      <c r="BD61" s="1274"/>
      <c r="BE61" s="1275"/>
      <c r="BF61" s="717"/>
    </row>
    <row r="62" spans="1:58" s="718" customFormat="1" ht="24" customHeight="1" thickBot="1">
      <c r="A62" s="1049" t="s">
        <v>363</v>
      </c>
      <c r="B62" s="1050"/>
      <c r="C62" s="1222" t="s">
        <v>710</v>
      </c>
      <c r="D62" s="1223"/>
      <c r="E62" s="1223"/>
      <c r="F62" s="1223"/>
      <c r="G62" s="1224"/>
      <c r="H62" s="1228" t="s">
        <v>710</v>
      </c>
      <c r="I62" s="1203"/>
      <c r="J62" s="1222" t="s">
        <v>710</v>
      </c>
      <c r="K62" s="1223"/>
      <c r="L62" s="1223"/>
      <c r="M62" s="1223"/>
      <c r="N62" s="1223"/>
      <c r="O62" s="1223"/>
      <c r="P62" s="1224"/>
      <c r="Q62" s="1084" t="s">
        <v>810</v>
      </c>
      <c r="R62" s="1229"/>
      <c r="S62" s="1230"/>
      <c r="T62" s="1084" t="s">
        <v>809</v>
      </c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30"/>
      <c r="AG62" s="1222" t="s">
        <v>739</v>
      </c>
      <c r="AH62" s="1227"/>
      <c r="AI62" s="1227"/>
      <c r="AJ62" s="1227"/>
      <c r="AK62" s="1223"/>
      <c r="AL62" s="1223"/>
      <c r="AM62" s="1223"/>
      <c r="AN62" s="1223"/>
      <c r="AO62" s="1223"/>
      <c r="AP62" s="1224"/>
      <c r="AQ62" s="1084" t="s">
        <v>817</v>
      </c>
      <c r="AR62" s="1229"/>
      <c r="AS62" s="1229"/>
      <c r="AT62" s="1230"/>
      <c r="AU62" s="925" t="s">
        <v>750</v>
      </c>
      <c r="AV62" s="926"/>
      <c r="AW62" s="926"/>
      <c r="AX62" s="927"/>
      <c r="AY62" s="473" t="s">
        <v>457</v>
      </c>
      <c r="AZ62" s="804"/>
      <c r="BA62" s="800" t="s">
        <v>824</v>
      </c>
      <c r="BB62" s="205"/>
      <c r="BC62" s="206" t="s">
        <v>365</v>
      </c>
      <c r="BD62" s="1274"/>
      <c r="BE62" s="1275"/>
      <c r="BF62" s="717"/>
    </row>
    <row r="63" spans="1:58" s="718" customFormat="1" ht="24" customHeight="1" thickBot="1">
      <c r="A63" s="1049" t="s">
        <v>270</v>
      </c>
      <c r="B63" s="1050"/>
      <c r="C63" s="1222"/>
      <c r="D63" s="1223"/>
      <c r="E63" s="1223"/>
      <c r="F63" s="1223"/>
      <c r="G63" s="1224"/>
      <c r="H63" s="960"/>
      <c r="I63" s="961"/>
      <c r="J63" s="1222"/>
      <c r="K63" s="1223"/>
      <c r="L63" s="1223"/>
      <c r="M63" s="1223"/>
      <c r="N63" s="1223"/>
      <c r="O63" s="1223"/>
      <c r="P63" s="1224"/>
      <c r="Q63" s="925"/>
      <c r="R63" s="926"/>
      <c r="S63" s="927"/>
      <c r="T63" s="1085" t="s">
        <v>681</v>
      </c>
      <c r="U63" s="1225"/>
      <c r="V63" s="1225"/>
      <c r="W63" s="1225"/>
      <c r="X63" s="1225"/>
      <c r="Y63" s="1225"/>
      <c r="Z63" s="1225"/>
      <c r="AA63" s="1225"/>
      <c r="AB63" s="1225"/>
      <c r="AC63" s="1225"/>
      <c r="AD63" s="1225"/>
      <c r="AE63" s="1225"/>
      <c r="AF63" s="1226"/>
      <c r="AG63" s="1222"/>
      <c r="AH63" s="1227"/>
      <c r="AI63" s="1227"/>
      <c r="AJ63" s="1227"/>
      <c r="AK63" s="1223"/>
      <c r="AL63" s="1223"/>
      <c r="AM63" s="1223"/>
      <c r="AN63" s="1223"/>
      <c r="AO63" s="1223"/>
      <c r="AP63" s="1224"/>
      <c r="AQ63" s="925"/>
      <c r="AR63" s="926"/>
      <c r="AS63" s="926"/>
      <c r="AT63" s="927"/>
      <c r="AU63" s="1221"/>
      <c r="AV63" s="1219"/>
      <c r="AW63" s="1219"/>
      <c r="AX63" s="1220"/>
      <c r="AY63" s="721"/>
      <c r="AZ63" s="805"/>
      <c r="BA63" s="801"/>
      <c r="BB63" s="723"/>
      <c r="BC63" s="724"/>
      <c r="BD63" s="1276"/>
      <c r="BE63" s="1277"/>
      <c r="BF63" s="725"/>
    </row>
    <row r="64" ht="48" customHeight="1" thickBot="1">
      <c r="N64" s="4"/>
    </row>
    <row r="65" spans="1:14" ht="21" customHeight="1" thickBot="1">
      <c r="A65" s="1183" t="s">
        <v>174</v>
      </c>
      <c r="B65" s="1184"/>
      <c r="C65" s="1184"/>
      <c r="D65" s="1184"/>
      <c r="E65" s="1184"/>
      <c r="F65" s="1184"/>
      <c r="G65" s="1184"/>
      <c r="H65" s="1184"/>
      <c r="I65" s="1184"/>
      <c r="J65" s="1184"/>
      <c r="K65" s="1184"/>
      <c r="L65" s="1271"/>
      <c r="N65" s="4"/>
    </row>
    <row r="66" spans="1:31" ht="19.5" customHeight="1">
      <c r="A66" s="25" t="s">
        <v>62</v>
      </c>
      <c r="B66" s="74" t="s">
        <v>61</v>
      </c>
      <c r="C66" s="12" t="s">
        <v>108</v>
      </c>
      <c r="D66" s="982" t="s">
        <v>109</v>
      </c>
      <c r="E66" s="1135"/>
      <c r="F66" s="1135"/>
      <c r="G66" s="1136"/>
      <c r="H66" s="583"/>
      <c r="I66" s="982" t="s">
        <v>579</v>
      </c>
      <c r="J66" s="1135"/>
      <c r="K66" s="1135"/>
      <c r="L66" s="1136"/>
      <c r="M66" s="386"/>
      <c r="N66" s="4"/>
      <c r="T66" s="386"/>
      <c r="U66" s="1137"/>
      <c r="V66" s="1137"/>
      <c r="W66" s="1137"/>
      <c r="X66" s="1137"/>
      <c r="Y66" s="1137"/>
      <c r="Z66" s="1137"/>
      <c r="AA66" s="1137"/>
      <c r="AB66" s="1137"/>
      <c r="AC66" s="1137"/>
      <c r="AD66" s="1137"/>
      <c r="AE66" s="1137"/>
    </row>
    <row r="67" spans="1:31" ht="19.5" customHeight="1">
      <c r="A67" s="12" t="s">
        <v>92</v>
      </c>
      <c r="B67" s="64" t="s">
        <v>93</v>
      </c>
      <c r="C67" s="12" t="s">
        <v>111</v>
      </c>
      <c r="D67" s="900" t="s">
        <v>112</v>
      </c>
      <c r="E67" s="1104"/>
      <c r="F67" s="1104"/>
      <c r="G67" s="1105"/>
      <c r="H67" s="795"/>
      <c r="I67" s="900" t="s">
        <v>816</v>
      </c>
      <c r="J67" s="1104"/>
      <c r="K67" s="1104"/>
      <c r="L67" s="1105"/>
      <c r="M67" s="386"/>
      <c r="N67" s="4"/>
      <c r="T67" s="386"/>
      <c r="U67" s="1137"/>
      <c r="V67" s="1137"/>
      <c r="W67" s="1137"/>
      <c r="X67" s="1137"/>
      <c r="Y67" s="1137"/>
      <c r="Z67" s="1137"/>
      <c r="AA67" s="1137"/>
      <c r="AB67" s="1137"/>
      <c r="AC67" s="1137"/>
      <c r="AD67" s="1137"/>
      <c r="AE67" s="1137"/>
    </row>
    <row r="68" spans="1:21" ht="19.5" customHeight="1">
      <c r="A68" s="12" t="s">
        <v>94</v>
      </c>
      <c r="B68" s="64" t="s">
        <v>95</v>
      </c>
      <c r="C68" s="12" t="s">
        <v>113</v>
      </c>
      <c r="D68" s="900" t="s">
        <v>149</v>
      </c>
      <c r="E68" s="1104"/>
      <c r="F68" s="1104"/>
      <c r="G68" s="1105"/>
      <c r="H68" s="339"/>
      <c r="I68" s="900" t="s">
        <v>418</v>
      </c>
      <c r="J68" s="1104"/>
      <c r="K68" s="1104"/>
      <c r="L68" s="1105"/>
      <c r="N68" s="4"/>
      <c r="U68" s="297"/>
    </row>
    <row r="69" spans="1:21" ht="23.25" customHeight="1">
      <c r="A69" s="12" t="s">
        <v>251</v>
      </c>
      <c r="B69" s="64" t="s">
        <v>252</v>
      </c>
      <c r="C69" s="72" t="s">
        <v>336</v>
      </c>
      <c r="D69" s="900" t="s">
        <v>337</v>
      </c>
      <c r="E69" s="1104"/>
      <c r="F69" s="1104"/>
      <c r="G69" s="1105"/>
      <c r="H69" s="329"/>
      <c r="I69" s="900" t="s">
        <v>738</v>
      </c>
      <c r="J69" s="1104"/>
      <c r="K69" s="1104"/>
      <c r="L69" s="1105"/>
      <c r="N69" s="4"/>
      <c r="U69" s="298"/>
    </row>
    <row r="70" spans="1:14" ht="23.25" customHeight="1">
      <c r="A70" s="12" t="s">
        <v>99</v>
      </c>
      <c r="B70" s="64" t="s">
        <v>130</v>
      </c>
      <c r="C70" s="390" t="s">
        <v>463</v>
      </c>
      <c r="D70" s="900" t="s">
        <v>464</v>
      </c>
      <c r="E70" s="1104"/>
      <c r="F70" s="1104"/>
      <c r="G70" s="1105"/>
      <c r="H70" s="90"/>
      <c r="I70" s="900" t="s">
        <v>700</v>
      </c>
      <c r="J70" s="1104"/>
      <c r="K70" s="1104"/>
      <c r="L70" s="1105"/>
      <c r="N70" s="4"/>
    </row>
    <row r="71" spans="1:14" ht="23.25" customHeight="1">
      <c r="A71" s="12" t="s">
        <v>103</v>
      </c>
      <c r="B71" s="64" t="s">
        <v>105</v>
      </c>
      <c r="C71" s="25" t="s">
        <v>185</v>
      </c>
      <c r="D71" s="900" t="s">
        <v>680</v>
      </c>
      <c r="E71" s="1104"/>
      <c r="F71" s="1104"/>
      <c r="G71" s="1105"/>
      <c r="H71" s="73"/>
      <c r="I71" s="900" t="s">
        <v>813</v>
      </c>
      <c r="J71" s="1104"/>
      <c r="K71" s="1104"/>
      <c r="L71" s="1105"/>
      <c r="N71" s="4"/>
    </row>
    <row r="72" spans="1:14" ht="23.25" customHeight="1">
      <c r="A72" s="12" t="s">
        <v>104</v>
      </c>
      <c r="B72" s="64" t="s">
        <v>106</v>
      </c>
      <c r="C72" s="12" t="s">
        <v>186</v>
      </c>
      <c r="D72" s="900" t="s">
        <v>679</v>
      </c>
      <c r="E72" s="1104"/>
      <c r="F72" s="1104"/>
      <c r="G72" s="1105"/>
      <c r="H72" s="308"/>
      <c r="I72" s="900" t="s">
        <v>415</v>
      </c>
      <c r="J72" s="1104"/>
      <c r="K72" s="1104"/>
      <c r="L72" s="1105"/>
      <c r="N72" s="4"/>
    </row>
    <row r="73" spans="1:14" ht="23.25" customHeight="1" thickBot="1">
      <c r="A73" s="70"/>
      <c r="B73" s="71"/>
      <c r="C73" s="70"/>
      <c r="D73" s="903"/>
      <c r="E73" s="926"/>
      <c r="F73" s="926"/>
      <c r="G73" s="927"/>
      <c r="H73" s="817"/>
      <c r="I73" s="903" t="s">
        <v>798</v>
      </c>
      <c r="J73" s="926"/>
      <c r="K73" s="926"/>
      <c r="L73" s="927"/>
      <c r="N73" s="4"/>
    </row>
    <row r="74" ht="13.5" thickBot="1">
      <c r="N74" s="4"/>
    </row>
    <row r="75" spans="1:14" ht="24.75" customHeight="1" thickBot="1">
      <c r="A75" s="179" t="s">
        <v>278</v>
      </c>
      <c r="B75" s="178" t="s">
        <v>277</v>
      </c>
      <c r="C75" s="1268" t="s">
        <v>156</v>
      </c>
      <c r="D75" s="1269"/>
      <c r="E75" s="1270"/>
      <c r="F75" s="1268" t="s">
        <v>157</v>
      </c>
      <c r="G75" s="1269"/>
      <c r="H75" s="1269"/>
      <c r="I75" s="1269"/>
      <c r="J75" s="1269"/>
      <c r="K75" s="1269"/>
      <c r="L75" s="1270"/>
      <c r="N75" s="4"/>
    </row>
    <row r="76" spans="1:14" ht="39" customHeight="1" thickBot="1">
      <c r="A76" s="172">
        <v>170</v>
      </c>
      <c r="B76" s="175" t="s">
        <v>150</v>
      </c>
      <c r="C76" s="1265" t="s">
        <v>762</v>
      </c>
      <c r="D76" s="1266"/>
      <c r="E76" s="1267"/>
      <c r="F76" s="1045" t="s">
        <v>742</v>
      </c>
      <c r="G76" s="1257"/>
      <c r="H76" s="1257"/>
      <c r="I76" s="1257"/>
      <c r="J76" s="1257"/>
      <c r="K76" s="1257"/>
      <c r="L76" s="1258"/>
      <c r="N76" s="4"/>
    </row>
    <row r="77" spans="1:15" ht="39" customHeight="1" thickBot="1">
      <c r="A77" s="381">
        <v>169</v>
      </c>
      <c r="B77" s="380" t="s">
        <v>151</v>
      </c>
      <c r="C77" s="1262" t="s">
        <v>370</v>
      </c>
      <c r="D77" s="1263"/>
      <c r="E77" s="1264"/>
      <c r="F77" s="1045" t="s">
        <v>661</v>
      </c>
      <c r="G77" s="1257"/>
      <c r="H77" s="1257"/>
      <c r="I77" s="1257"/>
      <c r="J77" s="1257"/>
      <c r="K77" s="1257"/>
      <c r="L77" s="1258"/>
      <c r="N77" s="4"/>
      <c r="O77" s="1" t="s">
        <v>276</v>
      </c>
    </row>
    <row r="78" spans="1:16" ht="42" customHeight="1" thickBot="1">
      <c r="A78" s="174">
        <v>160</v>
      </c>
      <c r="B78" s="813" t="s">
        <v>152</v>
      </c>
      <c r="C78" s="1259" t="s">
        <v>702</v>
      </c>
      <c r="D78" s="1260"/>
      <c r="E78" s="1261"/>
      <c r="F78" s="1045" t="s">
        <v>663</v>
      </c>
      <c r="G78" s="1257"/>
      <c r="H78" s="1257"/>
      <c r="I78" s="1257"/>
      <c r="J78" s="1257"/>
      <c r="K78" s="1257"/>
      <c r="L78" s="1258"/>
      <c r="N78" s="1204"/>
      <c r="O78" s="1204"/>
      <c r="P78" s="1204"/>
    </row>
    <row r="79" ht="7.5" customHeight="1" thickBot="1">
      <c r="N79" s="4"/>
    </row>
    <row r="80" spans="1:14" ht="21.75" customHeight="1" thickBot="1">
      <c r="A80" s="1254" t="s">
        <v>774</v>
      </c>
      <c r="B80" s="1255"/>
      <c r="C80" s="1255"/>
      <c r="D80" s="1255"/>
      <c r="E80" s="1255"/>
      <c r="F80" s="1255"/>
      <c r="G80" s="1255"/>
      <c r="H80" s="1255"/>
      <c r="I80" s="1256"/>
      <c r="N80" s="4"/>
    </row>
    <row r="81" spans="1:14" ht="20.25" customHeight="1" thickBot="1">
      <c r="A81" s="57" t="s">
        <v>0</v>
      </c>
      <c r="B81" s="58" t="s">
        <v>168</v>
      </c>
      <c r="C81" s="1251" t="s">
        <v>169</v>
      </c>
      <c r="D81" s="1252"/>
      <c r="E81" s="1252"/>
      <c r="F81" s="1032"/>
      <c r="G81" s="1251" t="s">
        <v>170</v>
      </c>
      <c r="H81" s="1252"/>
      <c r="I81" s="1253"/>
      <c r="N81" s="4"/>
    </row>
    <row r="82" spans="1:14" ht="15.75" customHeight="1">
      <c r="A82" s="211" t="s">
        <v>1</v>
      </c>
      <c r="B82" s="709" t="s">
        <v>659</v>
      </c>
      <c r="C82" s="1234" t="s">
        <v>163</v>
      </c>
      <c r="D82" s="1250"/>
      <c r="E82" s="1250"/>
      <c r="F82" s="1233"/>
      <c r="G82" s="1247"/>
      <c r="H82" s="1248"/>
      <c r="I82" s="1249"/>
      <c r="N82" s="4"/>
    </row>
    <row r="83" spans="1:14" ht="15.75" customHeight="1">
      <c r="A83" s="201" t="s">
        <v>2</v>
      </c>
      <c r="B83" s="233" t="s">
        <v>329</v>
      </c>
      <c r="C83" s="1245" t="s">
        <v>330</v>
      </c>
      <c r="D83" s="1217"/>
      <c r="E83" s="1217"/>
      <c r="F83" s="1246"/>
      <c r="G83" s="1242"/>
      <c r="H83" s="1243"/>
      <c r="I83" s="1244"/>
      <c r="N83" s="4"/>
    </row>
    <row r="84" spans="1:14" ht="15.75" customHeight="1">
      <c r="A84" s="201" t="s">
        <v>3</v>
      </c>
      <c r="B84" s="233" t="s">
        <v>331</v>
      </c>
      <c r="C84" s="1245" t="s">
        <v>332</v>
      </c>
      <c r="D84" s="1217"/>
      <c r="E84" s="1217"/>
      <c r="F84" s="1246"/>
      <c r="G84" s="1242"/>
      <c r="H84" s="1243"/>
      <c r="I84" s="1244"/>
      <c r="N84" s="4"/>
    </row>
    <row r="85" spans="1:14" ht="15.75" customHeight="1">
      <c r="A85" s="201" t="s">
        <v>4</v>
      </c>
      <c r="B85" s="233" t="s">
        <v>743</v>
      </c>
      <c r="C85" s="1245" t="s">
        <v>757</v>
      </c>
      <c r="D85" s="1217"/>
      <c r="E85" s="1217"/>
      <c r="F85" s="1246"/>
      <c r="G85" s="1242"/>
      <c r="H85" s="1243"/>
      <c r="I85" s="1244"/>
      <c r="N85" s="4"/>
    </row>
    <row r="86" spans="3:14" ht="7.5" customHeight="1" thickBot="1">
      <c r="C86" s="1241"/>
      <c r="D86" s="1241"/>
      <c r="E86" s="1241"/>
      <c r="N86" s="4"/>
    </row>
    <row r="87" spans="1:14" ht="32.25" customHeight="1" thickBot="1">
      <c r="A87" s="1173" t="s">
        <v>775</v>
      </c>
      <c r="B87" s="1195"/>
      <c r="C87" s="1195"/>
      <c r="D87" s="1195"/>
      <c r="E87" s="1195"/>
      <c r="F87" s="1195"/>
      <c r="G87" s="1195"/>
      <c r="H87" s="1195"/>
      <c r="I87" s="1240"/>
      <c r="N87" s="4"/>
    </row>
    <row r="88" spans="1:14" ht="7.5" customHeight="1" thickBot="1">
      <c r="A88" s="726"/>
      <c r="B88" s="726"/>
      <c r="C88" s="727"/>
      <c r="D88" s="727"/>
      <c r="E88" s="727"/>
      <c r="F88" s="727"/>
      <c r="G88" s="727"/>
      <c r="H88" s="727"/>
      <c r="I88" s="727"/>
      <c r="N88" s="4"/>
    </row>
    <row r="89" spans="1:14" ht="36" customHeight="1" thickBot="1">
      <c r="A89" s="1173" t="s">
        <v>776</v>
      </c>
      <c r="B89" s="1195"/>
      <c r="C89" s="1195"/>
      <c r="D89" s="1195"/>
      <c r="E89" s="1195"/>
      <c r="F89" s="1195"/>
      <c r="G89" s="1195"/>
      <c r="H89" s="1195"/>
      <c r="I89" s="1240"/>
      <c r="N89" s="4"/>
    </row>
    <row r="90" spans="7:53" ht="12">
      <c r="G90" s="1"/>
      <c r="N90" s="4"/>
      <c r="P90" s="1"/>
      <c r="S90" s="1"/>
      <c r="AF90" s="1"/>
      <c r="AP90" s="1"/>
      <c r="AT90" s="1"/>
      <c r="AX90" s="1"/>
      <c r="AY90" s="1"/>
      <c r="AZ90" s="1"/>
      <c r="BA90" s="1"/>
    </row>
    <row r="91" spans="7:53" ht="12">
      <c r="G91" s="1"/>
      <c r="N91" s="4"/>
      <c r="P91" s="1"/>
      <c r="S91" s="1"/>
      <c r="AF91" s="1"/>
      <c r="AP91" s="1"/>
      <c r="AT91" s="1"/>
      <c r="AX91" s="1"/>
      <c r="AY91" s="1"/>
      <c r="AZ91" s="1"/>
      <c r="BA91" s="1"/>
    </row>
    <row r="92" spans="7:53" ht="12">
      <c r="G92" s="1"/>
      <c r="N92" s="4"/>
      <c r="P92" s="1"/>
      <c r="S92" s="1"/>
      <c r="AF92" s="1"/>
      <c r="AP92" s="1"/>
      <c r="AT92" s="1"/>
      <c r="AX92" s="1"/>
      <c r="AY92" s="1"/>
      <c r="AZ92" s="1"/>
      <c r="BA92" s="1"/>
    </row>
    <row r="93" spans="7:53" ht="12">
      <c r="G93" s="1"/>
      <c r="N93" s="4"/>
      <c r="P93" s="1"/>
      <c r="S93" s="1"/>
      <c r="AF93" s="1"/>
      <c r="AP93" s="1"/>
      <c r="AT93" s="1"/>
      <c r="AX93" s="1"/>
      <c r="AY93" s="1"/>
      <c r="AZ93" s="1"/>
      <c r="BA93" s="1"/>
    </row>
    <row r="94" spans="7:53" ht="12">
      <c r="G94" s="1"/>
      <c r="N94" s="4"/>
      <c r="P94" s="1"/>
      <c r="S94" s="1"/>
      <c r="AF94" s="1"/>
      <c r="AP94" s="1"/>
      <c r="AT94" s="1"/>
      <c r="AX94" s="1"/>
      <c r="AY94" s="1"/>
      <c r="AZ94" s="1"/>
      <c r="BA94" s="1"/>
    </row>
    <row r="95" spans="7:53" ht="12">
      <c r="G95" s="1"/>
      <c r="N95" s="4"/>
      <c r="P95" s="1"/>
      <c r="S95" s="1"/>
      <c r="AF95" s="1"/>
      <c r="AP95" s="1"/>
      <c r="AT95" s="1"/>
      <c r="AX95" s="1"/>
      <c r="AY95" s="1"/>
      <c r="AZ95" s="1"/>
      <c r="BA95" s="1"/>
    </row>
    <row r="96" spans="7:53" ht="12">
      <c r="G96" s="1"/>
      <c r="N96" s="4"/>
      <c r="P96" s="1"/>
      <c r="S96" s="1"/>
      <c r="AF96" s="1"/>
      <c r="AP96" s="1"/>
      <c r="AT96" s="1"/>
      <c r="AX96" s="1"/>
      <c r="AY96" s="1"/>
      <c r="AZ96" s="1"/>
      <c r="BA96" s="1"/>
    </row>
    <row r="97" spans="7:53" ht="12">
      <c r="G97" s="1"/>
      <c r="N97" s="4"/>
      <c r="P97" s="1"/>
      <c r="S97" s="1"/>
      <c r="AF97" s="1"/>
      <c r="AP97" s="1"/>
      <c r="AT97" s="1"/>
      <c r="AX97" s="1"/>
      <c r="AY97" s="1"/>
      <c r="AZ97" s="1"/>
      <c r="BA97" s="1"/>
    </row>
    <row r="98" spans="7:53" ht="12">
      <c r="G98" s="1"/>
      <c r="N98" s="4"/>
      <c r="P98" s="1"/>
      <c r="S98" s="1"/>
      <c r="AF98" s="1"/>
      <c r="AP98" s="1"/>
      <c r="AT98" s="1"/>
      <c r="AX98" s="1"/>
      <c r="AY98" s="1"/>
      <c r="AZ98" s="1"/>
      <c r="BA98" s="1"/>
    </row>
    <row r="99" spans="7:53" ht="12">
      <c r="G99" s="1"/>
      <c r="N99" s="4"/>
      <c r="P99" s="1"/>
      <c r="S99" s="1"/>
      <c r="AF99" s="1"/>
      <c r="AP99" s="1"/>
      <c r="AT99" s="1"/>
      <c r="AX99" s="1"/>
      <c r="AY99" s="1"/>
      <c r="AZ99" s="1"/>
      <c r="BA99" s="1"/>
    </row>
    <row r="100" spans="7:53" ht="12">
      <c r="G100" s="1"/>
      <c r="N100" s="4"/>
      <c r="P100" s="1"/>
      <c r="S100" s="1"/>
      <c r="AF100" s="1"/>
      <c r="AP100" s="1"/>
      <c r="AT100" s="1"/>
      <c r="AX100" s="1"/>
      <c r="AY100" s="1"/>
      <c r="AZ100" s="1"/>
      <c r="BA100" s="1"/>
    </row>
    <row r="101" spans="7:53" ht="12">
      <c r="G101" s="1"/>
      <c r="P101" s="1"/>
      <c r="S101" s="1"/>
      <c r="AF101" s="1"/>
      <c r="AP101" s="1"/>
      <c r="AT101" s="1"/>
      <c r="AX101" s="1"/>
      <c r="AY101" s="1"/>
      <c r="AZ101" s="1"/>
      <c r="BA101" s="1"/>
    </row>
    <row r="102" spans="7:53" ht="12.75" thickBot="1">
      <c r="G102" s="1"/>
      <c r="P102" s="1"/>
      <c r="S102" s="1"/>
      <c r="AF102" s="1"/>
      <c r="AP102" s="1"/>
      <c r="AT102" s="1"/>
      <c r="AX102" s="1"/>
      <c r="AY102" s="1"/>
      <c r="AZ102" s="1"/>
      <c r="BA102" s="1"/>
    </row>
    <row r="103" spans="7:53" ht="12">
      <c r="G103" s="1"/>
      <c r="P103" s="1"/>
      <c r="S103" s="1"/>
      <c r="AF103" s="1"/>
      <c r="AP103" s="1"/>
      <c r="AT103" s="1"/>
      <c r="AX103" s="1"/>
      <c r="AY103" s="1"/>
      <c r="AZ103" s="1"/>
      <c r="BA103" s="1"/>
    </row>
  </sheetData>
  <sheetProtection/>
  <mergeCells count="110">
    <mergeCell ref="AU62:AX62"/>
    <mergeCell ref="A63:B63"/>
    <mergeCell ref="C63:G63"/>
    <mergeCell ref="H63:I63"/>
    <mergeCell ref="J63:P63"/>
    <mergeCell ref="Q63:S63"/>
    <mergeCell ref="T63:AF63"/>
    <mergeCell ref="AG63:AP63"/>
    <mergeCell ref="AQ63:AT63"/>
    <mergeCell ref="AU63:AX63"/>
    <mergeCell ref="AQ61:AT61"/>
    <mergeCell ref="AU61:AX61"/>
    <mergeCell ref="A62:B62"/>
    <mergeCell ref="C62:G62"/>
    <mergeCell ref="H62:I62"/>
    <mergeCell ref="J62:P62"/>
    <mergeCell ref="Q62:S62"/>
    <mergeCell ref="T62:AF62"/>
    <mergeCell ref="AG62:AP62"/>
    <mergeCell ref="AQ62:AT62"/>
    <mergeCell ref="T60:AF60"/>
    <mergeCell ref="AG60:AP60"/>
    <mergeCell ref="AQ60:AT60"/>
    <mergeCell ref="AU60:AX60"/>
    <mergeCell ref="C61:G61"/>
    <mergeCell ref="H61:I61"/>
    <mergeCell ref="J61:P61"/>
    <mergeCell ref="Q61:S61"/>
    <mergeCell ref="T61:AF61"/>
    <mergeCell ref="AG61:AP61"/>
    <mergeCell ref="A59:B59"/>
    <mergeCell ref="A60:B61"/>
    <mergeCell ref="C60:G60"/>
    <mergeCell ref="H60:I60"/>
    <mergeCell ref="J60:P60"/>
    <mergeCell ref="Q60:S60"/>
    <mergeCell ref="D4:D5"/>
    <mergeCell ref="F4:F5"/>
    <mergeCell ref="G4:G5"/>
    <mergeCell ref="I4:I5"/>
    <mergeCell ref="P4:P5"/>
    <mergeCell ref="S4:S5"/>
    <mergeCell ref="AZ3:AZ5"/>
    <mergeCell ref="BA3:BA5"/>
    <mergeCell ref="BB3:BB5"/>
    <mergeCell ref="BC3:BC4"/>
    <mergeCell ref="BD3:BD5"/>
    <mergeCell ref="BE3:BE5"/>
    <mergeCell ref="AQ3:AT3"/>
    <mergeCell ref="AU3:AX3"/>
    <mergeCell ref="AY3:AY5"/>
    <mergeCell ref="AF4:AF5"/>
    <mergeCell ref="AP4:AP5"/>
    <mergeCell ref="AT4:AT5"/>
    <mergeCell ref="AX4:AX5"/>
    <mergeCell ref="C3:G3"/>
    <mergeCell ref="H3:I3"/>
    <mergeCell ref="J3:P3"/>
    <mergeCell ref="Q3:S3"/>
    <mergeCell ref="T3:AF3"/>
    <mergeCell ref="AG3:AP3"/>
    <mergeCell ref="D67:G67"/>
    <mergeCell ref="D66:G66"/>
    <mergeCell ref="A65:L65"/>
    <mergeCell ref="BD60:BE63"/>
    <mergeCell ref="A1:L1"/>
    <mergeCell ref="M1:AF1"/>
    <mergeCell ref="AG1:AY1"/>
    <mergeCell ref="AZ1:BE1"/>
    <mergeCell ref="A3:A5"/>
    <mergeCell ref="B3:B5"/>
    <mergeCell ref="I69:L69"/>
    <mergeCell ref="I68:L68"/>
    <mergeCell ref="I67:L67"/>
    <mergeCell ref="I66:L66"/>
    <mergeCell ref="D72:G72"/>
    <mergeCell ref="D73:G73"/>
    <mergeCell ref="D71:G71"/>
    <mergeCell ref="D70:G70"/>
    <mergeCell ref="D69:G69"/>
    <mergeCell ref="D68:G68"/>
    <mergeCell ref="F76:L76"/>
    <mergeCell ref="C76:E76"/>
    <mergeCell ref="F75:L75"/>
    <mergeCell ref="C75:E75"/>
    <mergeCell ref="U67:AE67"/>
    <mergeCell ref="U66:AE66"/>
    <mergeCell ref="I72:L72"/>
    <mergeCell ref="I73:L73"/>
    <mergeCell ref="I71:L71"/>
    <mergeCell ref="I70:L70"/>
    <mergeCell ref="A80:I80"/>
    <mergeCell ref="N78:P78"/>
    <mergeCell ref="F78:L78"/>
    <mergeCell ref="C78:E78"/>
    <mergeCell ref="F77:L77"/>
    <mergeCell ref="C77:E77"/>
    <mergeCell ref="G83:I83"/>
    <mergeCell ref="C83:F83"/>
    <mergeCell ref="G82:I82"/>
    <mergeCell ref="C82:F82"/>
    <mergeCell ref="G81:I81"/>
    <mergeCell ref="C81:F81"/>
    <mergeCell ref="A89:I89"/>
    <mergeCell ref="A87:I87"/>
    <mergeCell ref="C86:E86"/>
    <mergeCell ref="G85:I85"/>
    <mergeCell ref="C85:F85"/>
    <mergeCell ref="G84:I84"/>
    <mergeCell ref="C84:F84"/>
  </mergeCells>
  <printOptions/>
  <pageMargins left="0.24" right="0.24" top="0.24" bottom="0.28" header="0.2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00390625" style="490" customWidth="1"/>
    <col min="2" max="2" width="52.7109375" style="492" customWidth="1"/>
    <col min="3" max="3" width="12.7109375" style="491" customWidth="1"/>
    <col min="4" max="5" width="12.7109375" style="490" customWidth="1"/>
    <col min="6" max="16384" width="9.140625" style="490" customWidth="1"/>
  </cols>
  <sheetData>
    <row r="1" spans="1:5" ht="33" customHeight="1">
      <c r="A1" s="1193" t="s">
        <v>768</v>
      </c>
      <c r="B1" s="1194"/>
      <c r="C1" s="1194"/>
      <c r="D1" s="1194"/>
      <c r="E1" s="1194"/>
    </row>
    <row r="2" spans="1:5" ht="42.75" customHeight="1" thickBot="1">
      <c r="A2" s="1156" t="s">
        <v>826</v>
      </c>
      <c r="B2" s="1156"/>
      <c r="C2" s="1156"/>
      <c r="D2" s="1156"/>
      <c r="E2" s="1156"/>
    </row>
    <row r="3" spans="1:5" ht="74.25" customHeight="1" thickBot="1">
      <c r="A3" s="501" t="s">
        <v>0</v>
      </c>
      <c r="B3" s="502" t="s">
        <v>598</v>
      </c>
      <c r="C3" s="503" t="s">
        <v>699</v>
      </c>
      <c r="D3" s="504" t="s">
        <v>827</v>
      </c>
      <c r="E3" s="505" t="s">
        <v>828</v>
      </c>
    </row>
    <row r="4" spans="1:5" ht="22.5" customHeight="1">
      <c r="A4" s="682" t="s">
        <v>1</v>
      </c>
      <c r="B4" s="683" t="s">
        <v>599</v>
      </c>
      <c r="C4" s="675">
        <v>226.5</v>
      </c>
      <c r="D4" s="664" t="s">
        <v>452</v>
      </c>
      <c r="E4" s="665" t="s">
        <v>452</v>
      </c>
    </row>
    <row r="5" spans="1:5" ht="22.5" customHeight="1">
      <c r="A5" s="684" t="s">
        <v>2</v>
      </c>
      <c r="B5" s="685" t="s">
        <v>307</v>
      </c>
      <c r="C5" s="676">
        <v>170.45985401459853</v>
      </c>
      <c r="D5" s="663" t="s">
        <v>199</v>
      </c>
      <c r="E5" s="666" t="s">
        <v>204</v>
      </c>
    </row>
    <row r="6" spans="1:5" ht="22.5" customHeight="1">
      <c r="A6" s="684" t="s">
        <v>3</v>
      </c>
      <c r="B6" s="685" t="s">
        <v>370</v>
      </c>
      <c r="C6" s="676">
        <v>169</v>
      </c>
      <c r="D6" s="663" t="s">
        <v>204</v>
      </c>
      <c r="E6" s="666" t="s">
        <v>202</v>
      </c>
    </row>
    <row r="7" spans="1:5" ht="22.5" customHeight="1">
      <c r="A7" s="684" t="s">
        <v>4</v>
      </c>
      <c r="B7" s="686" t="s">
        <v>234</v>
      </c>
      <c r="C7" s="676">
        <v>159.53191489361703</v>
      </c>
      <c r="D7" s="663" t="s">
        <v>198</v>
      </c>
      <c r="E7" s="666" t="s">
        <v>198</v>
      </c>
    </row>
    <row r="8" spans="1:5" ht="22.5" customHeight="1">
      <c r="A8" s="687" t="s">
        <v>5</v>
      </c>
      <c r="B8" s="688" t="s">
        <v>707</v>
      </c>
      <c r="C8" s="677">
        <v>157.08860759493672</v>
      </c>
      <c r="D8" s="637" t="s">
        <v>203</v>
      </c>
      <c r="E8" s="668" t="s">
        <v>22</v>
      </c>
    </row>
    <row r="9" spans="1:5" ht="22.5" customHeight="1">
      <c r="A9" s="687" t="s">
        <v>6</v>
      </c>
      <c r="B9" s="689" t="s">
        <v>834</v>
      </c>
      <c r="C9" s="677">
        <v>157</v>
      </c>
      <c r="D9" s="637" t="s">
        <v>200</v>
      </c>
      <c r="E9" s="667" t="s">
        <v>199</v>
      </c>
    </row>
    <row r="10" spans="1:5" ht="22.5" customHeight="1">
      <c r="A10" s="687" t="s">
        <v>273</v>
      </c>
      <c r="B10" s="689" t="s">
        <v>625</v>
      </c>
      <c r="C10" s="677">
        <v>154</v>
      </c>
      <c r="D10" s="637" t="s">
        <v>197</v>
      </c>
      <c r="E10" s="668" t="s">
        <v>200</v>
      </c>
    </row>
    <row r="11" spans="1:5" ht="22.5" customHeight="1">
      <c r="A11" s="687" t="s">
        <v>274</v>
      </c>
      <c r="B11" s="689" t="s">
        <v>611</v>
      </c>
      <c r="C11" s="677">
        <v>152</v>
      </c>
      <c r="D11" s="637" t="s">
        <v>201</v>
      </c>
      <c r="E11" s="668" t="s">
        <v>29</v>
      </c>
    </row>
    <row r="12" spans="1:5" ht="22.5" customHeight="1">
      <c r="A12" s="687" t="s">
        <v>275</v>
      </c>
      <c r="B12" s="689" t="s">
        <v>629</v>
      </c>
      <c r="C12" s="677">
        <v>149</v>
      </c>
      <c r="D12" s="637" t="s">
        <v>274</v>
      </c>
      <c r="E12" s="668" t="s">
        <v>8</v>
      </c>
    </row>
    <row r="13" spans="1:5" ht="22.5" customHeight="1">
      <c r="A13" s="687" t="s">
        <v>7</v>
      </c>
      <c r="B13" s="689" t="s">
        <v>600</v>
      </c>
      <c r="C13" s="677">
        <v>143</v>
      </c>
      <c r="D13" s="637" t="s">
        <v>275</v>
      </c>
      <c r="E13" s="668" t="s">
        <v>11</v>
      </c>
    </row>
    <row r="14" spans="1:5" ht="22.5" customHeight="1">
      <c r="A14" s="687" t="s">
        <v>8</v>
      </c>
      <c r="B14" s="689" t="s">
        <v>208</v>
      </c>
      <c r="C14" s="677">
        <v>141.11267605633805</v>
      </c>
      <c r="D14" s="637" t="s">
        <v>7</v>
      </c>
      <c r="E14" s="668" t="s">
        <v>7</v>
      </c>
    </row>
    <row r="15" spans="1:5" ht="22.5" customHeight="1">
      <c r="A15" s="687" t="s">
        <v>9</v>
      </c>
      <c r="B15" s="689" t="s">
        <v>211</v>
      </c>
      <c r="C15" s="677">
        <v>141</v>
      </c>
      <c r="D15" s="637" t="s">
        <v>8</v>
      </c>
      <c r="E15" s="668" t="s">
        <v>203</v>
      </c>
    </row>
    <row r="16" spans="1:5" ht="22.5" customHeight="1">
      <c r="A16" s="687" t="s">
        <v>10</v>
      </c>
      <c r="B16" s="689" t="s">
        <v>220</v>
      </c>
      <c r="C16" s="677">
        <v>140</v>
      </c>
      <c r="D16" s="637" t="s">
        <v>9</v>
      </c>
      <c r="E16" s="668" t="s">
        <v>196</v>
      </c>
    </row>
    <row r="17" spans="1:5" ht="22.5" customHeight="1">
      <c r="A17" s="687" t="s">
        <v>11</v>
      </c>
      <c r="B17" s="689" t="s">
        <v>612</v>
      </c>
      <c r="C17" s="677">
        <v>140</v>
      </c>
      <c r="D17" s="637" t="s">
        <v>10</v>
      </c>
      <c r="E17" s="668" t="s">
        <v>197</v>
      </c>
    </row>
    <row r="18" spans="1:5" ht="22.5" customHeight="1">
      <c r="A18" s="687" t="s">
        <v>12</v>
      </c>
      <c r="B18" s="690" t="s">
        <v>832</v>
      </c>
      <c r="C18" s="677">
        <v>136.41509433962264</v>
      </c>
      <c r="D18" s="637" t="s">
        <v>11</v>
      </c>
      <c r="E18" s="668" t="s">
        <v>17</v>
      </c>
    </row>
    <row r="19" spans="1:5" ht="22.5" customHeight="1">
      <c r="A19" s="687" t="s">
        <v>13</v>
      </c>
      <c r="B19" s="688" t="s">
        <v>604</v>
      </c>
      <c r="C19" s="677">
        <v>134</v>
      </c>
      <c r="D19" s="637" t="s">
        <v>12</v>
      </c>
      <c r="E19" s="668" t="s">
        <v>12</v>
      </c>
    </row>
    <row r="20" spans="1:5" ht="22.5" customHeight="1">
      <c r="A20" s="687" t="s">
        <v>14</v>
      </c>
      <c r="B20" s="689" t="s">
        <v>603</v>
      </c>
      <c r="C20" s="677">
        <v>132.60851926977688</v>
      </c>
      <c r="D20" s="637" t="s">
        <v>13</v>
      </c>
      <c r="E20" s="668" t="s">
        <v>9</v>
      </c>
    </row>
    <row r="21" spans="1:5" ht="22.5" customHeight="1">
      <c r="A21" s="691" t="s">
        <v>15</v>
      </c>
      <c r="B21" s="689" t="s">
        <v>614</v>
      </c>
      <c r="C21" s="678">
        <v>131</v>
      </c>
      <c r="D21" s="637" t="s">
        <v>14</v>
      </c>
      <c r="E21" s="668" t="s">
        <v>45</v>
      </c>
    </row>
    <row r="22" spans="1:5" ht="22.5" customHeight="1">
      <c r="A22" s="687" t="s">
        <v>16</v>
      </c>
      <c r="B22" s="689" t="s">
        <v>219</v>
      </c>
      <c r="C22" s="677">
        <v>130</v>
      </c>
      <c r="D22" s="637" t="s">
        <v>15</v>
      </c>
      <c r="E22" s="668" t="s">
        <v>10</v>
      </c>
    </row>
    <row r="23" spans="1:5" ht="22.5" customHeight="1">
      <c r="A23" s="687" t="s">
        <v>17</v>
      </c>
      <c r="B23" s="688" t="s">
        <v>601</v>
      </c>
      <c r="C23" s="677">
        <v>127</v>
      </c>
      <c r="D23" s="637" t="s">
        <v>16</v>
      </c>
      <c r="E23" s="668" t="s">
        <v>201</v>
      </c>
    </row>
    <row r="24" spans="1:5" ht="22.5" customHeight="1">
      <c r="A24" s="687" t="s">
        <v>18</v>
      </c>
      <c r="B24" s="742" t="s">
        <v>769</v>
      </c>
      <c r="C24" s="677">
        <v>127</v>
      </c>
      <c r="D24" s="637" t="s">
        <v>17</v>
      </c>
      <c r="E24" s="668" t="s">
        <v>19</v>
      </c>
    </row>
    <row r="25" spans="1:5" ht="22.5" customHeight="1">
      <c r="A25" s="687" t="s">
        <v>19</v>
      </c>
      <c r="B25" s="689" t="s">
        <v>77</v>
      </c>
      <c r="C25" s="677">
        <v>126</v>
      </c>
      <c r="D25" s="637" t="s">
        <v>18</v>
      </c>
      <c r="E25" s="668" t="s">
        <v>34</v>
      </c>
    </row>
    <row r="26" spans="1:5" ht="22.5" customHeight="1">
      <c r="A26" s="687" t="s">
        <v>20</v>
      </c>
      <c r="B26" s="742" t="s">
        <v>355</v>
      </c>
      <c r="C26" s="677">
        <v>125</v>
      </c>
      <c r="D26" s="637" t="s">
        <v>19</v>
      </c>
      <c r="E26" s="668" t="s">
        <v>15</v>
      </c>
    </row>
    <row r="27" spans="1:5" ht="22.5" customHeight="1">
      <c r="A27" s="687" t="s">
        <v>21</v>
      </c>
      <c r="B27" s="689" t="s">
        <v>409</v>
      </c>
      <c r="C27" s="677">
        <v>124</v>
      </c>
      <c r="D27" s="637" t="s">
        <v>20</v>
      </c>
      <c r="E27" s="668" t="s">
        <v>15</v>
      </c>
    </row>
    <row r="28" spans="1:5" ht="22.5" customHeight="1">
      <c r="A28" s="687" t="s">
        <v>22</v>
      </c>
      <c r="B28" s="689" t="s">
        <v>610</v>
      </c>
      <c r="C28" s="677">
        <v>123</v>
      </c>
      <c r="D28" s="637" t="s">
        <v>21</v>
      </c>
      <c r="E28" s="668" t="s">
        <v>18</v>
      </c>
    </row>
    <row r="29" spans="1:5" ht="22.5" customHeight="1">
      <c r="A29" s="687" t="s">
        <v>23</v>
      </c>
      <c r="B29" s="689" t="s">
        <v>371</v>
      </c>
      <c r="C29" s="677">
        <v>122</v>
      </c>
      <c r="D29" s="637" t="s">
        <v>22</v>
      </c>
      <c r="E29" s="668" t="s">
        <v>21</v>
      </c>
    </row>
    <row r="30" spans="1:5" ht="22.5" customHeight="1">
      <c r="A30" s="687" t="s">
        <v>24</v>
      </c>
      <c r="B30" s="689" t="s">
        <v>609</v>
      </c>
      <c r="C30" s="677">
        <v>118</v>
      </c>
      <c r="D30" s="637" t="s">
        <v>23</v>
      </c>
      <c r="E30" s="668" t="s">
        <v>25</v>
      </c>
    </row>
    <row r="31" spans="1:5" ht="22.5" customHeight="1">
      <c r="A31" s="687" t="s">
        <v>25</v>
      </c>
      <c r="B31" s="689" t="s">
        <v>607</v>
      </c>
      <c r="C31" s="677">
        <v>112</v>
      </c>
      <c r="D31" s="637" t="s">
        <v>24</v>
      </c>
      <c r="E31" s="668" t="s">
        <v>26</v>
      </c>
    </row>
    <row r="32" spans="1:5" ht="22.5" customHeight="1">
      <c r="A32" s="687" t="s">
        <v>26</v>
      </c>
      <c r="B32" s="693" t="s">
        <v>372</v>
      </c>
      <c r="C32" s="677">
        <v>111</v>
      </c>
      <c r="D32" s="637" t="s">
        <v>25</v>
      </c>
      <c r="E32" s="668" t="s">
        <v>13</v>
      </c>
    </row>
    <row r="33" spans="1:5" ht="22.5" customHeight="1">
      <c r="A33" s="687" t="s">
        <v>27</v>
      </c>
      <c r="B33" s="689" t="s">
        <v>613</v>
      </c>
      <c r="C33" s="677">
        <v>110</v>
      </c>
      <c r="D33" s="637" t="s">
        <v>26</v>
      </c>
      <c r="E33" s="668" t="s">
        <v>30</v>
      </c>
    </row>
    <row r="34" spans="1:5" ht="22.5" customHeight="1">
      <c r="A34" s="687" t="s">
        <v>28</v>
      </c>
      <c r="B34" s="689" t="s">
        <v>407</v>
      </c>
      <c r="C34" s="677">
        <v>109</v>
      </c>
      <c r="D34" s="637" t="s">
        <v>27</v>
      </c>
      <c r="E34" s="668" t="s">
        <v>14</v>
      </c>
    </row>
    <row r="35" spans="1:5" ht="22.5" customHeight="1">
      <c r="A35" s="687" t="s">
        <v>29</v>
      </c>
      <c r="B35" s="689" t="s">
        <v>354</v>
      </c>
      <c r="C35" s="677">
        <v>109</v>
      </c>
      <c r="D35" s="637" t="s">
        <v>28</v>
      </c>
      <c r="E35" s="668" t="s">
        <v>28</v>
      </c>
    </row>
    <row r="36" spans="1:5" ht="22.5" customHeight="1">
      <c r="A36" s="687" t="s">
        <v>30</v>
      </c>
      <c r="B36" s="689" t="s">
        <v>408</v>
      </c>
      <c r="C36" s="677">
        <v>107</v>
      </c>
      <c r="D36" s="637" t="s">
        <v>29</v>
      </c>
      <c r="E36" s="668" t="s">
        <v>27</v>
      </c>
    </row>
    <row r="37" spans="1:5" ht="22.5" customHeight="1">
      <c r="A37" s="691" t="s">
        <v>31</v>
      </c>
      <c r="B37" s="694" t="s">
        <v>64</v>
      </c>
      <c r="C37" s="678">
        <v>107</v>
      </c>
      <c r="D37" s="637" t="s">
        <v>30</v>
      </c>
      <c r="E37" s="668">
        <v>34</v>
      </c>
    </row>
    <row r="38" spans="1:5" ht="22.5" customHeight="1">
      <c r="A38" s="691" t="s">
        <v>32</v>
      </c>
      <c r="B38" s="735" t="s">
        <v>606</v>
      </c>
      <c r="C38" s="678">
        <v>104</v>
      </c>
      <c r="D38" s="637" t="s">
        <v>31</v>
      </c>
      <c r="E38" s="668" t="s">
        <v>24</v>
      </c>
    </row>
    <row r="39" spans="1:5" ht="22.5" customHeight="1">
      <c r="A39" s="691" t="s">
        <v>33</v>
      </c>
      <c r="B39" s="694" t="s">
        <v>602</v>
      </c>
      <c r="C39" s="678">
        <v>98</v>
      </c>
      <c r="D39" s="637" t="s">
        <v>32</v>
      </c>
      <c r="E39" s="668" t="s">
        <v>16</v>
      </c>
    </row>
    <row r="40" spans="1:5" ht="22.5" customHeight="1">
      <c r="A40" s="691" t="s">
        <v>34</v>
      </c>
      <c r="B40" s="694" t="s">
        <v>221</v>
      </c>
      <c r="C40" s="678">
        <v>91</v>
      </c>
      <c r="D40" s="637" t="s">
        <v>33</v>
      </c>
      <c r="E40" s="668" t="s">
        <v>32</v>
      </c>
    </row>
    <row r="41" spans="1:5" ht="22.5" customHeight="1">
      <c r="A41" s="736" t="s">
        <v>35</v>
      </c>
      <c r="B41" s="741" t="s">
        <v>623</v>
      </c>
      <c r="C41" s="738">
        <v>90</v>
      </c>
      <c r="D41" s="739" t="s">
        <v>34</v>
      </c>
      <c r="E41" s="740" t="s">
        <v>41</v>
      </c>
    </row>
    <row r="42" spans="1:5" ht="22.5" customHeight="1">
      <c r="A42" s="730" t="s">
        <v>36</v>
      </c>
      <c r="B42" s="731" t="s">
        <v>831</v>
      </c>
      <c r="C42" s="732">
        <v>89.54266958424508</v>
      </c>
      <c r="D42" s="733" t="s">
        <v>35</v>
      </c>
      <c r="E42" s="734" t="s">
        <v>119</v>
      </c>
    </row>
    <row r="43" spans="1:5" ht="22.5" customHeight="1">
      <c r="A43" s="736" t="s">
        <v>37</v>
      </c>
      <c r="B43" s="737" t="s">
        <v>70</v>
      </c>
      <c r="C43" s="738">
        <v>86</v>
      </c>
      <c r="D43" s="739" t="s">
        <v>36</v>
      </c>
      <c r="E43" s="740" t="s">
        <v>37</v>
      </c>
    </row>
    <row r="44" spans="1:5" ht="22.5" customHeight="1">
      <c r="A44" s="736" t="s">
        <v>38</v>
      </c>
      <c r="B44" s="741" t="s">
        <v>300</v>
      </c>
      <c r="C44" s="738">
        <v>83</v>
      </c>
      <c r="D44" s="739" t="s">
        <v>37</v>
      </c>
      <c r="E44" s="740" t="s">
        <v>36</v>
      </c>
    </row>
    <row r="45" spans="1:5" ht="22.5" customHeight="1">
      <c r="A45" s="691" t="s">
        <v>39</v>
      </c>
      <c r="B45" s="694" t="s">
        <v>626</v>
      </c>
      <c r="C45" s="678">
        <v>81</v>
      </c>
      <c r="D45" s="637" t="s">
        <v>38</v>
      </c>
      <c r="E45" s="668" t="s">
        <v>23</v>
      </c>
    </row>
    <row r="46" spans="1:5" ht="22.5" customHeight="1">
      <c r="A46" s="736" t="s">
        <v>40</v>
      </c>
      <c r="B46" s="741" t="s">
        <v>624</v>
      </c>
      <c r="C46" s="738">
        <v>80</v>
      </c>
      <c r="D46" s="739" t="s">
        <v>39</v>
      </c>
      <c r="E46" s="740" t="s">
        <v>38</v>
      </c>
    </row>
    <row r="47" spans="1:5" ht="22.5" customHeight="1">
      <c r="A47" s="687" t="s">
        <v>41</v>
      </c>
      <c r="B47" s="689" t="s">
        <v>605</v>
      </c>
      <c r="C47" s="677">
        <v>76</v>
      </c>
      <c r="D47" s="637" t="s">
        <v>40</v>
      </c>
      <c r="E47" s="668" t="s">
        <v>35</v>
      </c>
    </row>
    <row r="48" spans="1:5" ht="22.5" customHeight="1">
      <c r="A48" s="736" t="s">
        <v>42</v>
      </c>
      <c r="B48" s="737" t="s">
        <v>615</v>
      </c>
      <c r="C48" s="738">
        <v>68</v>
      </c>
      <c r="D48" s="739" t="s">
        <v>41</v>
      </c>
      <c r="E48" s="740" t="s">
        <v>39</v>
      </c>
    </row>
    <row r="49" spans="1:5" ht="22.5" customHeight="1">
      <c r="A49" s="691" t="s">
        <v>43</v>
      </c>
      <c r="B49" s="694" t="s">
        <v>618</v>
      </c>
      <c r="C49" s="678">
        <v>67</v>
      </c>
      <c r="D49" s="637" t="s">
        <v>42</v>
      </c>
      <c r="E49" s="668" t="s">
        <v>47</v>
      </c>
    </row>
    <row r="50" spans="1:5" ht="22.5" customHeight="1">
      <c r="A50" s="691" t="s">
        <v>44</v>
      </c>
      <c r="B50" s="694" t="s">
        <v>132</v>
      </c>
      <c r="C50" s="678">
        <v>64</v>
      </c>
      <c r="D50" s="637" t="s">
        <v>43</v>
      </c>
      <c r="E50" s="668" t="s">
        <v>40</v>
      </c>
    </row>
    <row r="51" spans="1:5" ht="22.5" customHeight="1">
      <c r="A51" s="691" t="s">
        <v>45</v>
      </c>
      <c r="B51" s="694" t="s">
        <v>557</v>
      </c>
      <c r="C51" s="678">
        <v>64</v>
      </c>
      <c r="D51" s="637" t="s">
        <v>44</v>
      </c>
      <c r="E51" s="668" t="s">
        <v>33</v>
      </c>
    </row>
    <row r="52" spans="1:5" ht="22.5" customHeight="1">
      <c r="A52" s="691" t="s">
        <v>46</v>
      </c>
      <c r="B52" s="694" t="s">
        <v>772</v>
      </c>
      <c r="C52" s="678">
        <v>52</v>
      </c>
      <c r="D52" s="637" t="s">
        <v>45</v>
      </c>
      <c r="E52" s="668" t="s">
        <v>42</v>
      </c>
    </row>
    <row r="53" spans="1:5" ht="22.5" customHeight="1">
      <c r="A53" s="691" t="s">
        <v>47</v>
      </c>
      <c r="B53" s="694" t="s">
        <v>617</v>
      </c>
      <c r="C53" s="678">
        <v>45</v>
      </c>
      <c r="D53" s="637" t="s">
        <v>46</v>
      </c>
      <c r="E53" s="668" t="s">
        <v>46</v>
      </c>
    </row>
    <row r="54" spans="1:5" ht="22.5" customHeight="1">
      <c r="A54" s="736" t="s">
        <v>48</v>
      </c>
      <c r="B54" s="741" t="s">
        <v>232</v>
      </c>
      <c r="C54" s="738">
        <v>40</v>
      </c>
      <c r="D54" s="827" t="s">
        <v>47</v>
      </c>
      <c r="E54" s="828" t="s">
        <v>43</v>
      </c>
    </row>
    <row r="55" spans="1:5" ht="22.5" customHeight="1">
      <c r="A55" s="691" t="s">
        <v>49</v>
      </c>
      <c r="B55" s="694" t="s">
        <v>305</v>
      </c>
      <c r="C55" s="678">
        <v>31</v>
      </c>
      <c r="D55" s="820" t="s">
        <v>48</v>
      </c>
      <c r="E55" s="821" t="s">
        <v>44</v>
      </c>
    </row>
    <row r="56" spans="1:5" ht="22.5" customHeight="1" thickBot="1">
      <c r="A56" s="822" t="s">
        <v>50</v>
      </c>
      <c r="B56" s="823" t="s">
        <v>830</v>
      </c>
      <c r="C56" s="824" t="s">
        <v>119</v>
      </c>
      <c r="D56" s="825" t="s">
        <v>119</v>
      </c>
      <c r="E56" s="826" t="s">
        <v>119</v>
      </c>
    </row>
    <row r="57" spans="1:4" ht="22.5" customHeight="1" thickBot="1">
      <c r="A57" s="523"/>
      <c r="B57" s="524"/>
      <c r="D57" s="525"/>
    </row>
    <row r="58" spans="1:3" ht="24.75" customHeight="1" thickBot="1">
      <c r="A58" s="1170" t="s">
        <v>596</v>
      </c>
      <c r="B58" s="1172"/>
      <c r="C58" s="654"/>
    </row>
    <row r="59" spans="1:3" ht="18" customHeight="1">
      <c r="A59" s="617"/>
      <c r="B59" s="657" t="s">
        <v>833</v>
      </c>
      <c r="C59" s="655"/>
    </row>
    <row r="60" spans="1:3" ht="18" customHeight="1">
      <c r="A60" s="618"/>
      <c r="B60" s="658" t="s">
        <v>518</v>
      </c>
      <c r="C60" s="655"/>
    </row>
    <row r="61" spans="1:3" ht="17.25" customHeight="1">
      <c r="A61" s="619"/>
      <c r="B61" s="658" t="s">
        <v>594</v>
      </c>
      <c r="C61" s="655"/>
    </row>
    <row r="62" spans="1:3" ht="18" customHeight="1" thickBot="1">
      <c r="A62" s="729"/>
      <c r="B62" s="659" t="s">
        <v>829</v>
      </c>
      <c r="C62" s="656"/>
    </row>
  </sheetData>
  <sheetProtection/>
  <mergeCells count="3">
    <mergeCell ref="A1:E1"/>
    <mergeCell ref="A2:E2"/>
    <mergeCell ref="A58:B58"/>
  </mergeCells>
  <printOptions/>
  <pageMargins left="0.4" right="0.27" top="0.35" bottom="0.21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3"/>
  <sheetViews>
    <sheetView zoomScalePageLayoutView="0" workbookViewId="0" topLeftCell="A1">
      <pane xSplit="2" ySplit="5" topLeftCell="AO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Z6" sqref="AZ6:BA58"/>
    </sheetView>
  </sheetViews>
  <sheetFormatPr defaultColWidth="9.140625" defaultRowHeight="12.75"/>
  <cols>
    <col min="1" max="1" width="6.281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7" width="9.57421875" style="1" customWidth="1"/>
    <col min="18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41" width="7.7109375" style="1" customWidth="1"/>
    <col min="42" max="42" width="8.28125" style="10" customWidth="1"/>
    <col min="43" max="45" width="8.8515625" style="1" customWidth="1"/>
    <col min="46" max="46" width="8.28125" style="10" customWidth="1"/>
    <col min="47" max="47" width="8.8515625" style="1" customWidth="1"/>
    <col min="48" max="49" width="8.00390625" style="1" customWidth="1"/>
    <col min="50" max="50" width="8.28125" style="9" customWidth="1"/>
    <col min="51" max="51" width="12.140625" style="81" customWidth="1"/>
    <col min="52" max="52" width="11.140625" style="81" customWidth="1"/>
    <col min="53" max="53" width="11.140625" style="124" customWidth="1"/>
    <col min="54" max="55" width="9.57421875" style="1" customWidth="1"/>
    <col min="56" max="56" width="52.7109375" style="1" customWidth="1"/>
    <col min="57" max="57" width="10.421875" style="548" customWidth="1"/>
    <col min="58" max="58" width="3.140625" style="386" customWidth="1"/>
    <col min="59" max="16384" width="9.140625" style="1" customWidth="1"/>
  </cols>
  <sheetData>
    <row r="1" spans="1:57" ht="42.75" customHeight="1">
      <c r="A1" s="1109" t="s">
        <v>839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IV. Vyhodnocení soutěže ZO OS za rok 2021 -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IV. Vyhodnocení soutěže ZO OS za rok 2021 -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958"/>
      <c r="AY1" s="958"/>
      <c r="AZ1" s="1110" t="str">
        <f>A1</f>
        <v>IV. Vyhodnocení soutěže ZO OS za rok 2021 - tabulková část</v>
      </c>
      <c r="BA1" s="1110"/>
      <c r="BB1" s="1110"/>
      <c r="BC1" s="1110"/>
      <c r="BD1" s="1110"/>
      <c r="BE1" s="1110"/>
    </row>
    <row r="2" ht="8.25" customHeight="1" thickBot="1"/>
    <row r="3" spans="1:57" ht="30" customHeight="1">
      <c r="A3" s="992" t="s">
        <v>704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802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1098"/>
      <c r="AJ3" s="1098"/>
      <c r="AK3" s="956"/>
      <c r="AL3" s="956"/>
      <c r="AM3" s="956"/>
      <c r="AN3" s="956"/>
      <c r="AO3" s="956"/>
      <c r="AP3" s="957"/>
      <c r="AQ3" s="1099" t="s">
        <v>684</v>
      </c>
      <c r="AR3" s="1278"/>
      <c r="AS3" s="1100"/>
      <c r="AT3" s="1101"/>
      <c r="AU3" s="1068" t="s">
        <v>685</v>
      </c>
      <c r="AV3" s="1069"/>
      <c r="AW3" s="1123"/>
      <c r="AX3" s="1070"/>
      <c r="AY3" s="1148" t="s">
        <v>555</v>
      </c>
      <c r="AZ3" s="1151" t="s">
        <v>853</v>
      </c>
      <c r="BA3" s="1114" t="s">
        <v>860</v>
      </c>
      <c r="BB3" s="1120" t="s">
        <v>586</v>
      </c>
      <c r="BC3" s="1124" t="s">
        <v>867</v>
      </c>
      <c r="BD3" s="1111" t="s">
        <v>284</v>
      </c>
      <c r="BE3" s="1159" t="s">
        <v>866</v>
      </c>
    </row>
    <row r="4" spans="1:57" ht="54.75" customHeight="1">
      <c r="A4" s="993"/>
      <c r="B4" s="996"/>
      <c r="C4" s="598" t="s">
        <v>840</v>
      </c>
      <c r="D4" s="1161" t="s">
        <v>250</v>
      </c>
      <c r="E4" s="599" t="s">
        <v>841</v>
      </c>
      <c r="F4" s="1161" t="s">
        <v>120</v>
      </c>
      <c r="G4" s="971" t="s">
        <v>121</v>
      </c>
      <c r="H4" s="84" t="s">
        <v>805</v>
      </c>
      <c r="I4" s="939" t="s">
        <v>122</v>
      </c>
      <c r="J4" s="600" t="s">
        <v>84</v>
      </c>
      <c r="K4" s="601" t="s">
        <v>85</v>
      </c>
      <c r="L4" s="601" t="s">
        <v>86</v>
      </c>
      <c r="M4" s="601" t="s">
        <v>806</v>
      </c>
      <c r="N4" s="601" t="s">
        <v>88</v>
      </c>
      <c r="O4" s="601" t="s">
        <v>807</v>
      </c>
      <c r="P4" s="941" t="s">
        <v>123</v>
      </c>
      <c r="Q4" s="602" t="s">
        <v>804</v>
      </c>
      <c r="R4" s="603" t="s">
        <v>801</v>
      </c>
      <c r="S4" s="948" t="s">
        <v>124</v>
      </c>
      <c r="T4" s="604" t="s">
        <v>869</v>
      </c>
      <c r="U4" s="605" t="s">
        <v>870</v>
      </c>
      <c r="V4" s="605" t="s">
        <v>871</v>
      </c>
      <c r="W4" s="605" t="s">
        <v>873</v>
      </c>
      <c r="X4" s="605" t="s">
        <v>872</v>
      </c>
      <c r="Y4" s="605" t="s">
        <v>874</v>
      </c>
      <c r="Z4" s="605" t="s">
        <v>875</v>
      </c>
      <c r="AA4" s="605" t="s">
        <v>876</v>
      </c>
      <c r="AB4" s="605" t="s">
        <v>877</v>
      </c>
      <c r="AC4" s="605" t="s">
        <v>878</v>
      </c>
      <c r="AD4" s="605" t="s">
        <v>879</v>
      </c>
      <c r="AE4" s="605" t="s">
        <v>880</v>
      </c>
      <c r="AF4" s="953" t="s">
        <v>125</v>
      </c>
      <c r="AG4" s="606" t="s">
        <v>844</v>
      </c>
      <c r="AH4" s="607" t="s">
        <v>845</v>
      </c>
      <c r="AI4" s="607"/>
      <c r="AJ4" s="607"/>
      <c r="AK4" s="607"/>
      <c r="AL4" s="607"/>
      <c r="AM4" s="607"/>
      <c r="AN4" s="607"/>
      <c r="AO4" s="607"/>
      <c r="AP4" s="946" t="s">
        <v>126</v>
      </c>
      <c r="AQ4" s="815" t="s">
        <v>847</v>
      </c>
      <c r="AR4" s="610" t="s">
        <v>848</v>
      </c>
      <c r="AS4" s="610"/>
      <c r="AT4" s="916" t="s">
        <v>127</v>
      </c>
      <c r="AU4" s="611" t="s">
        <v>849</v>
      </c>
      <c r="AV4" s="704" t="s">
        <v>850</v>
      </c>
      <c r="AW4" s="789"/>
      <c r="AX4" s="1071" t="s">
        <v>128</v>
      </c>
      <c r="AY4" s="1149"/>
      <c r="AZ4" s="1152"/>
      <c r="BA4" s="1115"/>
      <c r="BB4" s="1121"/>
      <c r="BC4" s="1125"/>
      <c r="BD4" s="1112"/>
      <c r="BE4" s="1160"/>
    </row>
    <row r="5" spans="1:57" ht="20.25" customHeight="1" thickBot="1">
      <c r="A5" s="994"/>
      <c r="B5" s="997"/>
      <c r="C5" s="39" t="s">
        <v>90</v>
      </c>
      <c r="D5" s="1162"/>
      <c r="E5" s="40" t="s">
        <v>91</v>
      </c>
      <c r="F5" s="1162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33" t="s">
        <v>107</v>
      </c>
      <c r="AI5" s="641" t="s">
        <v>107</v>
      </c>
      <c r="AJ5" s="33" t="s">
        <v>107</v>
      </c>
      <c r="AK5" s="547" t="s">
        <v>107</v>
      </c>
      <c r="AL5" s="33" t="s">
        <v>107</v>
      </c>
      <c r="AM5" s="33" t="s">
        <v>107</v>
      </c>
      <c r="AN5" s="547" t="s">
        <v>107</v>
      </c>
      <c r="AO5" s="547" t="s">
        <v>107</v>
      </c>
      <c r="AP5" s="947"/>
      <c r="AQ5" s="34" t="s">
        <v>107</v>
      </c>
      <c r="AR5" s="35" t="s">
        <v>107</v>
      </c>
      <c r="AS5" s="35" t="s">
        <v>107</v>
      </c>
      <c r="AT5" s="917"/>
      <c r="AU5" s="27" t="s">
        <v>96</v>
      </c>
      <c r="AV5" s="41" t="s">
        <v>96</v>
      </c>
      <c r="AW5" s="640" t="s">
        <v>96</v>
      </c>
      <c r="AX5" s="1072"/>
      <c r="AY5" s="1150"/>
      <c r="AZ5" s="1153"/>
      <c r="BA5" s="1116"/>
      <c r="BB5" s="1122"/>
      <c r="BC5" s="196">
        <v>242</v>
      </c>
      <c r="BD5" s="1113"/>
      <c r="BE5" s="1160"/>
    </row>
    <row r="6" spans="1:57" ht="15" customHeight="1">
      <c r="A6" s="1298" t="s">
        <v>27</v>
      </c>
      <c r="B6" s="1299" t="s">
        <v>599</v>
      </c>
      <c r="C6" s="580">
        <v>65</v>
      </c>
      <c r="D6" s="593">
        <f>C6</f>
        <v>65</v>
      </c>
      <c r="E6" s="581">
        <v>-14.285714285714285</v>
      </c>
      <c r="F6" s="593">
        <f>IF(E6&gt;0,E6,0)</f>
        <v>0</v>
      </c>
      <c r="G6" s="594">
        <f>D6+F6</f>
        <v>65</v>
      </c>
      <c r="H6" s="583" t="s">
        <v>366</v>
      </c>
      <c r="I6" s="595">
        <f>IF(H6="ANO",15,0)</f>
        <v>15</v>
      </c>
      <c r="J6" s="583" t="s">
        <v>366</v>
      </c>
      <c r="K6" s="584"/>
      <c r="L6" s="584"/>
      <c r="M6" s="584"/>
      <c r="N6" s="585"/>
      <c r="O6" s="584"/>
      <c r="P6" s="594">
        <f>IF(J6="ANO",15,0)+IF(K6="ANO",15,0)+IF(L6="ANO",10,0)+IF(M6="ANO",10,0)+IF(N6="ANO",5,0)+IF(O6="ANO",5,0)</f>
        <v>15</v>
      </c>
      <c r="Q6" s="583"/>
      <c r="R6" s="584" t="s">
        <v>366</v>
      </c>
      <c r="S6" s="594">
        <f>IF(Q6="ANO",8,0)+IF(R6="ANO",15,0)</f>
        <v>15</v>
      </c>
      <c r="T6" s="390" t="s">
        <v>366</v>
      </c>
      <c r="U6" s="238" t="s">
        <v>366</v>
      </c>
      <c r="V6" s="238" t="s">
        <v>366</v>
      </c>
      <c r="W6" s="238" t="s">
        <v>366</v>
      </c>
      <c r="X6" s="238" t="s">
        <v>366</v>
      </c>
      <c r="Y6" s="238" t="s">
        <v>366</v>
      </c>
      <c r="Z6" s="238" t="s">
        <v>366</v>
      </c>
      <c r="AA6" s="238" t="s">
        <v>366</v>
      </c>
      <c r="AB6" s="238" t="s">
        <v>366</v>
      </c>
      <c r="AC6" s="238" t="s">
        <v>366</v>
      </c>
      <c r="AD6" s="238" t="s">
        <v>366</v>
      </c>
      <c r="AE6" s="238" t="s">
        <v>366</v>
      </c>
      <c r="AF6" s="594">
        <f>IF(T6="ANO",5,0)+IF(U6="ANO",5,0)+IF(V6="ANO",5,0)+IF(W6="ANO",5,0)+IF(X6="ANO",5,0)+IF(Y6="ANO",5,0)+IF(Z6="ANO",5,0)+IF(AA6="ANO",5,0)+IF(AB6="ANO",5,0)+IF(AC6="ANO",5,0)+IF(AD6="ANO",5,0)+IF(AE6="ANO",5,0)</f>
        <v>60</v>
      </c>
      <c r="AG6" s="583" t="s">
        <v>366</v>
      </c>
      <c r="AH6" s="584" t="s">
        <v>366</v>
      </c>
      <c r="AI6" s="646"/>
      <c r="AJ6" s="584"/>
      <c r="AK6" s="584"/>
      <c r="AL6" s="584"/>
      <c r="AM6" s="584"/>
      <c r="AN6" s="584"/>
      <c r="AO6" s="584"/>
      <c r="AP6" s="594">
        <f>IF(AG6="ANO",8,0)+IF(AH6="ANO",8,0)+IF(AI6="ANO",8,0)+IF(AJ6="ANO",8,0)+IF(AK6="ANO",8,0)+IF(AL6="ANO",8,0)+IF(AM6="ANO",8,0)+IF(AN6="ANO",8,0)+IF(AO6="ANO",8,0)</f>
        <v>16</v>
      </c>
      <c r="AQ6" s="583" t="s">
        <v>366</v>
      </c>
      <c r="AR6" s="584" t="s">
        <v>366</v>
      </c>
      <c r="AS6" s="584"/>
      <c r="AT6" s="594">
        <f>IF(AQ6="ANO",8,0)+IF(AR6="ANO",8,0)+IF(AS6="ANO",8,0)</f>
        <v>16</v>
      </c>
      <c r="AU6" s="583" t="s">
        <v>366</v>
      </c>
      <c r="AV6" s="584" t="s">
        <v>366</v>
      </c>
      <c r="AW6" s="586"/>
      <c r="AX6" s="594">
        <f>IF(AU6="ANO",15,0)+IF(AV6="ANO",15,0)+IF(AW6="ANO",15,0)</f>
        <v>30</v>
      </c>
      <c r="AY6" s="596">
        <f>G6+I6+P6+S6+AF6+AP6+AT6+AX6</f>
        <v>232</v>
      </c>
      <c r="AZ6" s="587" t="s">
        <v>452</v>
      </c>
      <c r="BA6" s="648" t="s">
        <v>452</v>
      </c>
      <c r="BB6" s="589">
        <f>AY6/$AY$59*100</f>
        <v>4.311755387316004</v>
      </c>
      <c r="BC6" s="590">
        <f>AY6/$BC$5*100</f>
        <v>95.86776859504133</v>
      </c>
      <c r="BD6" s="591" t="str">
        <f>B6</f>
        <v>OS SKP (Praha)</v>
      </c>
      <c r="BE6" s="592"/>
    </row>
    <row r="7" spans="1:57" ht="15" customHeight="1">
      <c r="A7" s="211" t="s">
        <v>25</v>
      </c>
      <c r="B7" s="216" t="s">
        <v>834</v>
      </c>
      <c r="C7" s="1286">
        <v>19</v>
      </c>
      <c r="D7" s="103">
        <f>C7</f>
        <v>19</v>
      </c>
      <c r="E7" s="1288">
        <v>0</v>
      </c>
      <c r="F7" s="103">
        <f>IF(E7&gt;0,E7,0)</f>
        <v>0</v>
      </c>
      <c r="G7" s="283">
        <f>D7+F7</f>
        <v>19</v>
      </c>
      <c r="H7" s="566" t="s">
        <v>366</v>
      </c>
      <c r="I7" s="285">
        <f>IF(H7="ANO",15,0)</f>
        <v>15</v>
      </c>
      <c r="J7" s="566" t="s">
        <v>366</v>
      </c>
      <c r="K7" s="252"/>
      <c r="L7" s="26"/>
      <c r="M7" s="26"/>
      <c r="N7" s="287"/>
      <c r="O7" s="26"/>
      <c r="P7" s="289">
        <f>IF(J7="ANO",15,0)+IF(K7="ANO",15,0)+IF(L7="ANO",10,0)+IF(M7="ANO",10,0)+IF(N7="ANO",5,0)+IF(O7="ANO",5,0)</f>
        <v>15</v>
      </c>
      <c r="Q7" s="566"/>
      <c r="R7" s="252" t="s">
        <v>366</v>
      </c>
      <c r="S7" s="290">
        <f>IF(Q7="ANO",8,0)+IF(R7="ANO",15,0)</f>
        <v>15</v>
      </c>
      <c r="T7" s="390" t="s">
        <v>366</v>
      </c>
      <c r="U7" s="238" t="s">
        <v>366</v>
      </c>
      <c r="V7" s="238" t="s">
        <v>366</v>
      </c>
      <c r="W7" s="238" t="s">
        <v>366</v>
      </c>
      <c r="X7" s="238" t="s">
        <v>366</v>
      </c>
      <c r="Y7" s="238" t="s">
        <v>366</v>
      </c>
      <c r="Z7" s="238" t="s">
        <v>366</v>
      </c>
      <c r="AA7" s="238" t="s">
        <v>366</v>
      </c>
      <c r="AB7" s="238" t="s">
        <v>366</v>
      </c>
      <c r="AC7" s="238" t="s">
        <v>366</v>
      </c>
      <c r="AD7" s="238" t="s">
        <v>366</v>
      </c>
      <c r="AE7" s="238" t="s">
        <v>366</v>
      </c>
      <c r="AF7" s="291">
        <f>IF(T7="ANO",5,0)+IF(U7="ANO",5,0)+IF(V7="ANO",5,0)+IF(W7="ANO",5,0)+IF(X7="ANO",5,0)+IF(Y7="ANO",5,0)+IF(Z7="ANO",5,0)+IF(AA7="ANO",5,0)+IF(AB7="ANO",5,0)+IF(AC7="ANO",5,0)+IF(AD7="ANO",5,0)+IF(AE7="ANO",5,0)</f>
        <v>60</v>
      </c>
      <c r="AG7" s="566" t="s">
        <v>366</v>
      </c>
      <c r="AH7" s="572" t="s">
        <v>366</v>
      </c>
      <c r="AI7" s="572"/>
      <c r="AJ7" s="252"/>
      <c r="AK7" s="252"/>
      <c r="AL7" s="572"/>
      <c r="AM7" s="572"/>
      <c r="AN7" s="252"/>
      <c r="AO7" s="252"/>
      <c r="AP7" s="293">
        <f>IF(AG7="ANO",8,0)+IF(AH7="ANO",8,0)+IF(AI7="ANO",8,0)+IF(AJ7="ANO",8,0)+IF(AK7="ANO",8,0)+IF(AL7="ANO",8,0)+IF(AM7="ANO",8,0)+IF(AN7="ANO",8,0)+IF(AO7="ANO",8,0)</f>
        <v>16</v>
      </c>
      <c r="AQ7" s="566" t="s">
        <v>366</v>
      </c>
      <c r="AR7" s="252" t="s">
        <v>366</v>
      </c>
      <c r="AS7" s="252"/>
      <c r="AT7" s="294">
        <f>IF(AQ7="ANO",8,0)+IF(AR7="ANO",8,0)+IF(AS7="ANO",8,0)</f>
        <v>16</v>
      </c>
      <c r="AU7" s="566" t="s">
        <v>366</v>
      </c>
      <c r="AV7" s="252" t="s">
        <v>366</v>
      </c>
      <c r="AW7" s="573"/>
      <c r="AX7" s="295">
        <f>IF(AU7="ANO",15,0)+IF(AV7="ANO",15,0)+IF(AW7="ANO",15,0)</f>
        <v>30</v>
      </c>
      <c r="AY7" s="1289">
        <f>G7+I7+P7+S7+AF7+AP7+AT7+AX7</f>
        <v>186</v>
      </c>
      <c r="AZ7" s="867" t="s">
        <v>199</v>
      </c>
      <c r="BA7" s="1317" t="s">
        <v>200</v>
      </c>
      <c r="BB7" s="1290">
        <f>AY7/$AY$59*100</f>
        <v>3.456838370865417</v>
      </c>
      <c r="BC7" s="1291">
        <f>AY7/$BC$5*100</f>
        <v>76.85950413223141</v>
      </c>
      <c r="BD7" s="410" t="str">
        <f>B7</f>
        <v>O-I Czech Republic a.s. (Dubí) </v>
      </c>
      <c r="BE7" s="1292"/>
    </row>
    <row r="8" spans="1:57" ht="15" customHeight="1">
      <c r="A8" s="201" t="s">
        <v>198</v>
      </c>
      <c r="B8" s="531" t="s">
        <v>625</v>
      </c>
      <c r="C8" s="559">
        <v>25</v>
      </c>
      <c r="D8" s="103">
        <f>C8</f>
        <v>25</v>
      </c>
      <c r="E8" s="404">
        <v>-0.9693053311793215</v>
      </c>
      <c r="F8" s="170">
        <f>IF(E8&gt;0,E8,0)</f>
        <v>0</v>
      </c>
      <c r="G8" s="97">
        <f>D8+F8</f>
        <v>25</v>
      </c>
      <c r="H8" s="566" t="s">
        <v>366</v>
      </c>
      <c r="I8" s="100">
        <f>IF(H8="ANO",15,0)</f>
        <v>15</v>
      </c>
      <c r="J8" s="566" t="s">
        <v>366</v>
      </c>
      <c r="K8" s="238"/>
      <c r="L8" s="2"/>
      <c r="M8" s="2"/>
      <c r="N8" s="11"/>
      <c r="O8" s="2"/>
      <c r="P8" s="108">
        <f>IF(J8="ANO",15,0)+IF(K8="ANO",15,0)+IF(L8="ANO",10,0)+IF(M8="ANO",10,0)+IF(N8="ANO",5,0)+IF(O8="ANO",5,0)</f>
        <v>15</v>
      </c>
      <c r="Q8" s="390"/>
      <c r="R8" s="238" t="s">
        <v>366</v>
      </c>
      <c r="S8" s="110">
        <f>IF(Q8="ANO",8,0)+IF(R8="ANO",15,0)</f>
        <v>15</v>
      </c>
      <c r="T8" s="390" t="s">
        <v>366</v>
      </c>
      <c r="U8" s="238" t="s">
        <v>366</v>
      </c>
      <c r="V8" s="238" t="s">
        <v>366</v>
      </c>
      <c r="W8" s="238" t="s">
        <v>366</v>
      </c>
      <c r="X8" s="238" t="s">
        <v>366</v>
      </c>
      <c r="Y8" s="238" t="s">
        <v>366</v>
      </c>
      <c r="Z8" s="238" t="s">
        <v>366</v>
      </c>
      <c r="AA8" s="238" t="s">
        <v>366</v>
      </c>
      <c r="AB8" s="238" t="s">
        <v>366</v>
      </c>
      <c r="AC8" s="238" t="s">
        <v>366</v>
      </c>
      <c r="AD8" s="238" t="s">
        <v>366</v>
      </c>
      <c r="AE8" s="238" t="s">
        <v>366</v>
      </c>
      <c r="AF8" s="93">
        <f>IF(T8="ANO",5,0)+IF(U8="ANO",5,0)+IF(V8="ANO",5,0)+IF(W8="ANO",5,0)+IF(X8="ANO",5,0)+IF(Y8="ANO",5,0)+IF(Z8="ANO",5,0)+IF(AA8="ANO",5,0)+IF(AB8="ANO",5,0)+IF(AC8="ANO",5,0)+IF(AD8="ANO",5,0)+IF(AE8="ANO",5,0)</f>
        <v>60</v>
      </c>
      <c r="AG8" s="566" t="s">
        <v>366</v>
      </c>
      <c r="AH8" s="407" t="s">
        <v>366</v>
      </c>
      <c r="AI8" s="572"/>
      <c r="AJ8" s="252"/>
      <c r="AK8" s="252"/>
      <c r="AL8" s="407"/>
      <c r="AM8" s="407"/>
      <c r="AN8" s="252"/>
      <c r="AO8" s="252"/>
      <c r="AP8" s="115">
        <f>IF(AG8="ANO",8,0)+IF(AH8="ANO",8,0)+IF(AI8="ANO",8,0)+IF(AJ8="ANO",8,0)+IF(AK8="ANO",8,0)+IF(AL8="ANO",8,0)+IF(AM8="ANO",8,0)+IF(AN8="ANO",8,0)+IF(AO8="ANO",8,0)</f>
        <v>16</v>
      </c>
      <c r="AQ8" s="390" t="s">
        <v>366</v>
      </c>
      <c r="AR8" s="238" t="s">
        <v>366</v>
      </c>
      <c r="AS8" s="238"/>
      <c r="AT8" s="116">
        <f>IF(AQ8="ANO",8,0)+IF(AR8="ANO",8,0)+IF(AS8="ANO",8,0)</f>
        <v>16</v>
      </c>
      <c r="AU8" s="566" t="s">
        <v>366</v>
      </c>
      <c r="AV8" s="252"/>
      <c r="AW8" s="573"/>
      <c r="AX8" s="118">
        <f>IF(AU8="ANO",15,0)+IF(AV8="ANO",15,0)+IF(AW8="ANO",15,0)</f>
        <v>15</v>
      </c>
      <c r="AY8" s="468">
        <f>G8+I8+P8+S8+AF8+AP8+AT8+AX8</f>
        <v>177</v>
      </c>
      <c r="AZ8" s="868" t="s">
        <v>204</v>
      </c>
      <c r="BA8" s="637" t="s">
        <v>197</v>
      </c>
      <c r="BB8" s="191">
        <f>AY8/$AY$59*100</f>
        <v>3.2895719980816063</v>
      </c>
      <c r="BC8" s="192">
        <f>AY8/$BC$5*100</f>
        <v>73.14049586776859</v>
      </c>
      <c r="BD8" s="532" t="str">
        <f>B8</f>
        <v>AGC Flat Glass Czech a.s., Řetenice (Teplice)</v>
      </c>
      <c r="BE8" s="612"/>
    </row>
    <row r="9" spans="1:57" ht="15" customHeight="1">
      <c r="A9" s="201" t="s">
        <v>48</v>
      </c>
      <c r="B9" s="216" t="s">
        <v>603</v>
      </c>
      <c r="C9" s="559">
        <v>21</v>
      </c>
      <c r="D9" s="103">
        <f>C9</f>
        <v>21</v>
      </c>
      <c r="E9" s="404">
        <v>0.8298755186721992</v>
      </c>
      <c r="F9" s="170">
        <f>IF(E9&gt;0,E9,0)</f>
        <v>0.8298755186721992</v>
      </c>
      <c r="G9" s="97">
        <f>D9+F9</f>
        <v>21.8298755186722</v>
      </c>
      <c r="H9" s="566" t="s">
        <v>366</v>
      </c>
      <c r="I9" s="100">
        <f>IF(H9="ANO",15,0)</f>
        <v>15</v>
      </c>
      <c r="J9" s="566" t="s">
        <v>366</v>
      </c>
      <c r="K9" s="238"/>
      <c r="L9" s="2"/>
      <c r="M9" s="2"/>
      <c r="N9" s="11"/>
      <c r="O9" s="2"/>
      <c r="P9" s="108">
        <f>IF(J9="ANO",15,0)+IF(K9="ANO",15,0)+IF(L9="ANO",10,0)+IF(M9="ANO",10,0)+IF(N9="ANO",5,0)+IF(O9="ANO",5,0)</f>
        <v>15</v>
      </c>
      <c r="Q9" s="238"/>
      <c r="R9" s="238" t="s">
        <v>366</v>
      </c>
      <c r="S9" s="110">
        <f>IF(Q9="ANO",8,0)+IF(R9="ANO",15,0)</f>
        <v>15</v>
      </c>
      <c r="T9" s="390" t="s">
        <v>366</v>
      </c>
      <c r="U9" s="238" t="s">
        <v>366</v>
      </c>
      <c r="V9" s="238" t="s">
        <v>366</v>
      </c>
      <c r="W9" s="238" t="s">
        <v>366</v>
      </c>
      <c r="X9" s="238" t="s">
        <v>366</v>
      </c>
      <c r="Y9" s="238" t="s">
        <v>366</v>
      </c>
      <c r="Z9" s="238" t="s">
        <v>366</v>
      </c>
      <c r="AA9" s="238" t="s">
        <v>366</v>
      </c>
      <c r="AB9" s="238" t="s">
        <v>366</v>
      </c>
      <c r="AC9" s="238" t="s">
        <v>366</v>
      </c>
      <c r="AD9" s="238" t="s">
        <v>366</v>
      </c>
      <c r="AE9" s="238" t="s">
        <v>366</v>
      </c>
      <c r="AF9" s="93">
        <f>IF(T9="ANO",5,0)+IF(U9="ANO",5,0)+IF(V9="ANO",5,0)+IF(W9="ANO",5,0)+IF(X9="ANO",5,0)+IF(Y9="ANO",5,0)+IF(Z9="ANO",5,0)+IF(AA9="ANO",5,0)+IF(AB9="ANO",5,0)+IF(AC9="ANO",5,0)+IF(AD9="ANO",5,0)+IF(AE9="ANO",5,0)</f>
        <v>60</v>
      </c>
      <c r="AG9" s="566" t="s">
        <v>366</v>
      </c>
      <c r="AH9" s="238" t="s">
        <v>366</v>
      </c>
      <c r="AI9" s="572"/>
      <c r="AJ9" s="252"/>
      <c r="AK9" s="252"/>
      <c r="AL9" s="238"/>
      <c r="AM9" s="238"/>
      <c r="AN9" s="252"/>
      <c r="AO9" s="252"/>
      <c r="AP9" s="115">
        <f>IF(AG9="ANO",8,0)+IF(AH9="ANO",8,0)+IF(AI9="ANO",8,0)+IF(AJ9="ANO",8,0)+IF(AK9="ANO",8,0)+IF(AL9="ANO",8,0)+IF(AM9="ANO",8,0)+IF(AN9="ANO",8,0)+IF(AO9="ANO",8,0)</f>
        <v>16</v>
      </c>
      <c r="AQ9" s="390"/>
      <c r="AR9" s="238" t="s">
        <v>366</v>
      </c>
      <c r="AS9" s="238"/>
      <c r="AT9" s="116">
        <f>IF(AQ9="ANO",8,0)+IF(AR9="ANO",8,0)+IF(AS9="ANO",8,0)</f>
        <v>8</v>
      </c>
      <c r="AU9" s="791"/>
      <c r="AV9" s="252" t="s">
        <v>366</v>
      </c>
      <c r="AW9" s="573"/>
      <c r="AX9" s="118">
        <f>IF(AU9="ANO",15,0)+IF(AV9="ANO",15,0)+IF(AW9="ANO",8,0)</f>
        <v>15</v>
      </c>
      <c r="AY9" s="467">
        <f>G9+I9+P9+S9+AF9+AP9+AT9+AX9</f>
        <v>165.8298755186722</v>
      </c>
      <c r="AZ9" s="869" t="s">
        <v>198</v>
      </c>
      <c r="BA9" s="637" t="s">
        <v>13</v>
      </c>
      <c r="BB9" s="191">
        <f>AY9/$AY$59*100</f>
        <v>3.0819735307999014</v>
      </c>
      <c r="BC9" s="192">
        <f>AY9/$BC$5*100</f>
        <v>68.52474194986455</v>
      </c>
      <c r="BD9" s="409" t="str">
        <f>B9</f>
        <v>Vetropack Moravia Glass, akciová společnost (Kyjov)</v>
      </c>
      <c r="BE9" s="612" t="s">
        <v>864</v>
      </c>
    </row>
    <row r="10" spans="1:57" ht="15" customHeight="1">
      <c r="A10" s="201" t="s">
        <v>43</v>
      </c>
      <c r="B10" s="210" t="s">
        <v>307</v>
      </c>
      <c r="C10" s="559">
        <v>26</v>
      </c>
      <c r="D10" s="103">
        <f>C10</f>
        <v>26</v>
      </c>
      <c r="E10" s="404">
        <v>1.4388489208633095</v>
      </c>
      <c r="F10" s="170">
        <f>IF(E10&gt;0,E10,0)</f>
        <v>1.4388489208633095</v>
      </c>
      <c r="G10" s="97">
        <f>D10+F10</f>
        <v>27.43884892086331</v>
      </c>
      <c r="H10" s="566" t="s">
        <v>366</v>
      </c>
      <c r="I10" s="100">
        <f>IF(H10="ANO",15,0)</f>
        <v>15</v>
      </c>
      <c r="J10" s="566" t="s">
        <v>366</v>
      </c>
      <c r="K10" s="238"/>
      <c r="L10" s="2"/>
      <c r="M10" s="2"/>
      <c r="N10" s="11"/>
      <c r="O10" s="2"/>
      <c r="P10" s="108">
        <f>IF(J10="ANO",15,0)+IF(K10="ANO",15,0)+IF(L10="ANO",10,0)+IF(M10="ANO",10,0)+IF(N10="ANO",5,0)+IF(O10="ANO",5,0)</f>
        <v>15</v>
      </c>
      <c r="Q10" s="390"/>
      <c r="R10" s="238" t="s">
        <v>366</v>
      </c>
      <c r="S10" s="110">
        <f>IF(Q10="ANO",8,0)+IF(R10="ANO",15,0)</f>
        <v>15</v>
      </c>
      <c r="T10" s="390" t="s">
        <v>366</v>
      </c>
      <c r="U10" s="238" t="s">
        <v>366</v>
      </c>
      <c r="V10" s="238" t="s">
        <v>366</v>
      </c>
      <c r="W10" s="238" t="s">
        <v>366</v>
      </c>
      <c r="X10" s="238" t="s">
        <v>366</v>
      </c>
      <c r="Y10" s="238" t="s">
        <v>366</v>
      </c>
      <c r="Z10" s="238" t="s">
        <v>366</v>
      </c>
      <c r="AA10" s="238" t="s">
        <v>366</v>
      </c>
      <c r="AB10" s="238" t="s">
        <v>366</v>
      </c>
      <c r="AC10" s="238" t="s">
        <v>366</v>
      </c>
      <c r="AD10" s="238" t="s">
        <v>366</v>
      </c>
      <c r="AE10" s="238" t="s">
        <v>366</v>
      </c>
      <c r="AF10" s="93">
        <f>IF(T10="ANO",5,0)+IF(U10="ANO",5,0)+IF(V10="ANO",5,0)+IF(W10="ANO",5,0)+IF(X10="ANO",5,0)+IF(Y10="ANO",5,0)+IF(Z10="ANO",5,0)+IF(AA10="ANO",5,0)+IF(AB10="ANO",5,0)+IF(AC10="ANO",5,0)+IF(AD10="ANO",5,0)+IF(AE10="ANO",5,0)</f>
        <v>60</v>
      </c>
      <c r="AG10" s="390" t="s">
        <v>366</v>
      </c>
      <c r="AH10" s="238" t="s">
        <v>366</v>
      </c>
      <c r="AI10" s="407"/>
      <c r="AJ10" s="252"/>
      <c r="AK10" s="252"/>
      <c r="AL10" s="238"/>
      <c r="AM10" s="238"/>
      <c r="AN10" s="252"/>
      <c r="AO10" s="252"/>
      <c r="AP10" s="115">
        <f>IF(AG10="ANO",8,0)+IF(AH10="ANO",8,0)+IF(AI10="ANO",8,0)+IF(AJ10="ANO",8,0)+IF(AK10="ANO",8,0)+IF(AL10="ANO",8,0)+IF(AM10="ANO",8,0)+IF(AN10="ANO",8,0)+IF(AO10="ANO",8,0)</f>
        <v>16</v>
      </c>
      <c r="AQ10" s="390" t="s">
        <v>366</v>
      </c>
      <c r="AR10" s="238" t="s">
        <v>366</v>
      </c>
      <c r="AS10" s="238"/>
      <c r="AT10" s="116">
        <f>IF(AQ10="ANO",8,0)+IF(AR10="ANO",8,0)+IF(AS10="ANO",8,0)</f>
        <v>16</v>
      </c>
      <c r="AU10" s="791"/>
      <c r="AV10" s="252"/>
      <c r="AW10" s="573"/>
      <c r="AX10" s="118">
        <f>IF(AU10="ANO",15,0)+IF(AV10="ANO",15,0)+IF(AW10="ANO",15,0)</f>
        <v>0</v>
      </c>
      <c r="AY10" s="467">
        <f>G10+I10+P10+S10+AF10+AP10+AT10+AX10</f>
        <v>164.4388489208633</v>
      </c>
      <c r="AZ10" s="865" t="s">
        <v>203</v>
      </c>
      <c r="BA10" s="812" t="s">
        <v>199</v>
      </c>
      <c r="BB10" s="191">
        <f>AY10/$AY$59*100</f>
        <v>3.056121089304202</v>
      </c>
      <c r="BC10" s="192">
        <f>AY10/$BC$5*100</f>
        <v>67.94993757060467</v>
      </c>
      <c r="BD10" s="410" t="str">
        <f>B10</f>
        <v>Thun 1794 a.s. (Klášterec nad Ohří)</v>
      </c>
      <c r="BE10" s="612"/>
    </row>
    <row r="11" spans="1:57" ht="15" customHeight="1">
      <c r="A11" s="201" t="s">
        <v>29</v>
      </c>
      <c r="B11" s="210" t="s">
        <v>370</v>
      </c>
      <c r="C11" s="559">
        <v>9</v>
      </c>
      <c r="D11" s="103">
        <f>C11</f>
        <v>9</v>
      </c>
      <c r="E11" s="404">
        <v>0</v>
      </c>
      <c r="F11" s="170">
        <f>IF(E11&gt;0,E11,0)</f>
        <v>0</v>
      </c>
      <c r="G11" s="97">
        <f>D11+F11</f>
        <v>9</v>
      </c>
      <c r="H11" s="566" t="s">
        <v>366</v>
      </c>
      <c r="I11" s="100">
        <f>IF(H11="ANO",15,0)</f>
        <v>15</v>
      </c>
      <c r="J11" s="566" t="s">
        <v>366</v>
      </c>
      <c r="K11" s="238"/>
      <c r="L11" s="2"/>
      <c r="M11" s="2"/>
      <c r="N11" s="11"/>
      <c r="O11" s="2"/>
      <c r="P11" s="108">
        <f>IF(J11="ANO",15,0)+IF(K11="ANO",15,0)+IF(L11="ANO",10,0)+IF(M11="ANO",10,0)+IF(N11="ANO",5,0)+IF(O11="ANO",5,0)</f>
        <v>15</v>
      </c>
      <c r="Q11" s="390"/>
      <c r="R11" s="238" t="s">
        <v>366</v>
      </c>
      <c r="S11" s="110">
        <f>IF(Q11="ANO",8,0)+IF(R11="ANO",15,0)</f>
        <v>15</v>
      </c>
      <c r="T11" s="390" t="s">
        <v>366</v>
      </c>
      <c r="U11" s="238" t="s">
        <v>366</v>
      </c>
      <c r="V11" s="238" t="s">
        <v>366</v>
      </c>
      <c r="W11" s="238" t="s">
        <v>366</v>
      </c>
      <c r="X11" s="238" t="s">
        <v>366</v>
      </c>
      <c r="Y11" s="238" t="s">
        <v>366</v>
      </c>
      <c r="Z11" s="238" t="s">
        <v>366</v>
      </c>
      <c r="AA11" s="238" t="s">
        <v>366</v>
      </c>
      <c r="AB11" s="238" t="s">
        <v>366</v>
      </c>
      <c r="AC11" s="238" t="s">
        <v>366</v>
      </c>
      <c r="AD11" s="238" t="s">
        <v>366</v>
      </c>
      <c r="AE11" s="238" t="s">
        <v>366</v>
      </c>
      <c r="AF11" s="93">
        <f>IF(T11="ANO",5,0)+IF(U11="ANO",5,0)+IF(V11="ANO",5,0)+IF(W11="ANO",5,0)+IF(X11="ANO",5,0)+IF(Y11="ANO",5,0)+IF(Z11="ANO",5,0)+IF(AA11="ANO",5,0)+IF(AB11="ANO",5,0)+IF(AC11="ANO",5,0)+IF(AD11="ANO",5,0)+IF(AE11="ANO",5,0)</f>
        <v>60</v>
      </c>
      <c r="AG11" s="390"/>
      <c r="AH11" s="238"/>
      <c r="AI11" s="407"/>
      <c r="AJ11" s="252"/>
      <c r="AK11" s="252"/>
      <c r="AL11" s="238"/>
      <c r="AM11" s="238"/>
      <c r="AN11" s="252"/>
      <c r="AO11" s="252"/>
      <c r="AP11" s="115">
        <f>IF(AG11="ANO",8,0)+IF(AH11="ANO",8,0)+IF(AI11="ANO",8,0)+IF(AJ11="ANO",8,0)+IF(AK11="ANO",8,0)+IF(AL11="ANO",8,0)+IF(AM11="ANO",8,0)+IF(AN11="ANO",8,0)+IF(AO11="ANO",8,0)</f>
        <v>0</v>
      </c>
      <c r="AQ11" s="390" t="s">
        <v>366</v>
      </c>
      <c r="AR11" s="238" t="s">
        <v>366</v>
      </c>
      <c r="AS11" s="238"/>
      <c r="AT11" s="116">
        <f>IF(AQ11="ANO",8,0)+IF(AR11="ANO",8,0)+IF(AS11="ANO",8,0)</f>
        <v>16</v>
      </c>
      <c r="AU11" s="566" t="s">
        <v>366</v>
      </c>
      <c r="AV11" s="252" t="s">
        <v>366</v>
      </c>
      <c r="AW11" s="573"/>
      <c r="AX11" s="118">
        <f>IF(AU11="ANO",15,0)+IF(AV11="ANO",15,0)+IF(AW11="ANO",15,0)</f>
        <v>30</v>
      </c>
      <c r="AY11" s="468">
        <f>G11+I11+P11+S11+AF11+AP11+AT11+AX11</f>
        <v>160</v>
      </c>
      <c r="AZ11" s="865" t="s">
        <v>200</v>
      </c>
      <c r="BA11" s="866" t="s">
        <v>204</v>
      </c>
      <c r="BB11" s="191">
        <f>AY11/$AY$59*100</f>
        <v>2.97362440504552</v>
      </c>
      <c r="BC11" s="192">
        <f>AY11/$BC$5*100</f>
        <v>66.11570247933885</v>
      </c>
      <c r="BD11" s="410" t="str">
        <f>B11</f>
        <v>Preciosa - Ornela a.s. (Desná v J.h.)</v>
      </c>
      <c r="BE11" s="612"/>
    </row>
    <row r="12" spans="1:57" ht="15" customHeight="1">
      <c r="A12" s="201" t="s">
        <v>38</v>
      </c>
      <c r="B12" s="212" t="s">
        <v>234</v>
      </c>
      <c r="C12" s="559">
        <v>-8</v>
      </c>
      <c r="D12" s="103">
        <f>C12</f>
        <v>-8</v>
      </c>
      <c r="E12" s="404">
        <v>-21.50537634408602</v>
      </c>
      <c r="F12" s="170">
        <f>IF(E12&gt;0,E12,0)</f>
        <v>0</v>
      </c>
      <c r="G12" s="97">
        <f>D12+F12</f>
        <v>-8</v>
      </c>
      <c r="H12" s="566" t="s">
        <v>366</v>
      </c>
      <c r="I12" s="100">
        <f>IF(H12="ANO",15,0)</f>
        <v>15</v>
      </c>
      <c r="J12" s="566" t="s">
        <v>366</v>
      </c>
      <c r="K12" s="238"/>
      <c r="L12" s="2"/>
      <c r="M12" s="2"/>
      <c r="N12" s="11"/>
      <c r="O12" s="2"/>
      <c r="P12" s="108">
        <f>IF(J12="ANO",15,0)+IF(K12="ANO",15,0)+IF(L12="ANO",10,0)+IF(M12="ANO",10,0)+IF(N12="ANO",5,0)+IF(O12="ANO",5,0)</f>
        <v>15</v>
      </c>
      <c r="Q12" s="390" t="s">
        <v>366</v>
      </c>
      <c r="R12" s="238"/>
      <c r="S12" s="110">
        <f>IF(Q12="ANO",8,0)+IF(R12="ANO",15,0)</f>
        <v>8</v>
      </c>
      <c r="T12" s="390" t="s">
        <v>366</v>
      </c>
      <c r="U12" s="238" t="s">
        <v>366</v>
      </c>
      <c r="V12" s="238" t="s">
        <v>366</v>
      </c>
      <c r="W12" s="238" t="s">
        <v>366</v>
      </c>
      <c r="X12" s="238" t="s">
        <v>366</v>
      </c>
      <c r="Y12" s="238" t="s">
        <v>366</v>
      </c>
      <c r="Z12" s="238" t="s">
        <v>366</v>
      </c>
      <c r="AA12" s="238" t="s">
        <v>366</v>
      </c>
      <c r="AB12" s="238" t="s">
        <v>366</v>
      </c>
      <c r="AC12" s="238" t="s">
        <v>366</v>
      </c>
      <c r="AD12" s="238" t="s">
        <v>366</v>
      </c>
      <c r="AE12" s="238" t="s">
        <v>366</v>
      </c>
      <c r="AF12" s="93">
        <f>IF(T12="ANO",5,0)+IF(U12="ANO",5,0)+IF(V12="ANO",5,0)+IF(W12="ANO",5,0)+IF(X12="ANO",5,0)+IF(Y12="ANO",5,0)+IF(Z12="ANO",5,0)+IF(AA12="ANO",5,0)+IF(AB12="ANO",5,0)+IF(AC12="ANO",5,0)+IF(AD12="ANO",5,0)+IF(AE12="ANO",5,0)</f>
        <v>60</v>
      </c>
      <c r="AG12" s="390" t="s">
        <v>366</v>
      </c>
      <c r="AH12" s="238" t="s">
        <v>366</v>
      </c>
      <c r="AI12" s="407"/>
      <c r="AJ12" s="252"/>
      <c r="AK12" s="252"/>
      <c r="AL12" s="238"/>
      <c r="AM12" s="238"/>
      <c r="AN12" s="252"/>
      <c r="AO12" s="252"/>
      <c r="AP12" s="115">
        <f>IF(AG12="ANO",8,0)+IF(AH12="ANO",8,0)+IF(AI12="ANO",8,0)+IF(AJ12="ANO",8,0)+IF(AK12="ANO",8,0)+IF(AL12="ANO",8,0)+IF(AM12="ANO",8,0)+IF(AN12="ANO",8,0)+IF(AO12="ANO",8,0)</f>
        <v>16</v>
      </c>
      <c r="AQ12" s="390" t="s">
        <v>366</v>
      </c>
      <c r="AR12" s="238"/>
      <c r="AS12" s="238"/>
      <c r="AT12" s="116">
        <f>IF(AQ12="ANO",8,0)+IF(AR12="ANO",8,0)+IF(AS12="ANO",8,0)</f>
        <v>8</v>
      </c>
      <c r="AU12" s="566" t="s">
        <v>366</v>
      </c>
      <c r="AV12" s="252" t="s">
        <v>366</v>
      </c>
      <c r="AW12" s="573"/>
      <c r="AX12" s="118">
        <f>IF(AU12="ANO",15,0)+IF(AV12="ANO",15,0)+IF(AW12="ANO",8,0)</f>
        <v>30</v>
      </c>
      <c r="AY12" s="467">
        <f>G12+I12+P12+S12+AF12+AP12+AT12+AX12</f>
        <v>144</v>
      </c>
      <c r="AZ12" s="860" t="s">
        <v>197</v>
      </c>
      <c r="BA12" s="814" t="s">
        <v>198</v>
      </c>
      <c r="BB12" s="191">
        <f>AY12/$AY$59*100</f>
        <v>2.6762619645409678</v>
      </c>
      <c r="BC12" s="192">
        <f>AY12/$BC$5*100</f>
        <v>59.50413223140496</v>
      </c>
      <c r="BD12" s="410" t="str">
        <f>B12</f>
        <v>Sklárny Moravia Úsobrno</v>
      </c>
      <c r="BE12" s="612"/>
    </row>
    <row r="13" spans="1:57" ht="15" customHeight="1">
      <c r="A13" s="631" t="s">
        <v>7</v>
      </c>
      <c r="B13" s="1285" t="s">
        <v>837</v>
      </c>
      <c r="C13" s="559">
        <v>3</v>
      </c>
      <c r="D13" s="103">
        <f>C13</f>
        <v>3</v>
      </c>
      <c r="E13" s="404">
        <v>8.55614973262032</v>
      </c>
      <c r="F13" s="170">
        <f>IF(E13&gt;0,E13,0)</f>
        <v>8.55614973262032</v>
      </c>
      <c r="G13" s="97">
        <f>D13+F13</f>
        <v>11.55614973262032</v>
      </c>
      <c r="H13" s="566" t="s">
        <v>366</v>
      </c>
      <c r="I13" s="100">
        <f>IF(H13="ANO",15,0)</f>
        <v>15</v>
      </c>
      <c r="J13" s="566" t="s">
        <v>366</v>
      </c>
      <c r="K13" s="238"/>
      <c r="L13" s="2"/>
      <c r="M13" s="2"/>
      <c r="N13" s="11"/>
      <c r="O13" s="2"/>
      <c r="P13" s="108">
        <f>IF(J13="ANO",15,0)+IF(K13="ANO",15,0)+IF(L13="ANO",10,0)+IF(M13="ANO",10,0)+IF(N13="ANO",5,0)+IF(O13="ANO",5,0)</f>
        <v>15</v>
      </c>
      <c r="Q13" s="390"/>
      <c r="R13" s="238" t="s">
        <v>366</v>
      </c>
      <c r="S13" s="110">
        <f>IF(Q13="ANO",8,0)+IF(R13="ANO",15,0)</f>
        <v>15</v>
      </c>
      <c r="T13" s="390" t="s">
        <v>366</v>
      </c>
      <c r="U13" s="238" t="s">
        <v>366</v>
      </c>
      <c r="V13" s="238" t="s">
        <v>366</v>
      </c>
      <c r="W13" s="238" t="s">
        <v>366</v>
      </c>
      <c r="X13" s="238" t="s">
        <v>366</v>
      </c>
      <c r="Y13" s="238" t="s">
        <v>366</v>
      </c>
      <c r="Z13" s="238"/>
      <c r="AA13" s="238" t="s">
        <v>366</v>
      </c>
      <c r="AB13" s="238" t="s">
        <v>366</v>
      </c>
      <c r="AC13" s="238" t="s">
        <v>366</v>
      </c>
      <c r="AD13" s="238" t="s">
        <v>366</v>
      </c>
      <c r="AE13" s="238" t="s">
        <v>366</v>
      </c>
      <c r="AF13" s="93">
        <f>IF(T13="ANO",5,0)+IF(U13="ANO",5,0)+IF(V13="ANO",5,0)+IF(W13="ANO",5,0)+IF(X13="ANO",5,0)+IF(Y13="ANO",5,0)+IF(Z13="ANO",5,0)+IF(AA13="ANO",5,0)+IF(AB13="ANO",5,0)+IF(AC13="ANO",5,0)+IF(AD13="ANO",5,0)+IF(AE13="ANO",5,0)</f>
        <v>55</v>
      </c>
      <c r="AG13" s="705" t="s">
        <v>366</v>
      </c>
      <c r="AH13" s="239" t="s">
        <v>366</v>
      </c>
      <c r="AI13" s="407"/>
      <c r="AJ13" s="252"/>
      <c r="AK13" s="252"/>
      <c r="AL13" s="238"/>
      <c r="AM13" s="238"/>
      <c r="AN13" s="252"/>
      <c r="AO13" s="252"/>
      <c r="AP13" s="115">
        <f>IF(AG13="ANO",8,0)+IF(AH13="ANO",8,0)+IF(AI13="ANO",8,0)+IF(AJ13="ANO",8,0)+IF(AK13="ANO",8,0)+IF(AL13="ANO",8,0)+IF(AM13="ANO",8,0)+IF(AN13="ANO",8,0)+IF(AO13="ANO",8,0)</f>
        <v>16</v>
      </c>
      <c r="AQ13" s="705"/>
      <c r="AR13" s="238"/>
      <c r="AS13" s="238"/>
      <c r="AT13" s="116">
        <f>IF(AQ13="ANO",8,0)+IF(AR13="ANO",8,0)+IF(AS13="ANO",8,0)</f>
        <v>0</v>
      </c>
      <c r="AU13" s="1296"/>
      <c r="AV13" s="252" t="s">
        <v>366</v>
      </c>
      <c r="AW13" s="573"/>
      <c r="AX13" s="118">
        <f>IF(AU13="ANO",15,0)+IF(AV13="ANO",15,0)+IF(AW13="ANO",8,0)</f>
        <v>15</v>
      </c>
      <c r="AY13" s="467">
        <f>G13+I13+P13+S13+AF13+AP13+AT13+AX13</f>
        <v>142.55614973262033</v>
      </c>
      <c r="AZ13" s="860" t="s">
        <v>201</v>
      </c>
      <c r="BA13" s="637" t="s">
        <v>35</v>
      </c>
      <c r="BB13" s="191">
        <f>AY13/$AY$59*100</f>
        <v>2.6494277870890195</v>
      </c>
      <c r="BC13" s="192">
        <f>AY13/$BC$5*100</f>
        <v>58.90749988951253</v>
      </c>
      <c r="BD13" s="871" t="str">
        <f>B13</f>
        <v>Crystal Bohemia a.s., závod Světlá n.S.</v>
      </c>
      <c r="BE13" s="811" t="s">
        <v>825</v>
      </c>
    </row>
    <row r="14" spans="1:57" ht="15" customHeight="1">
      <c r="A14" s="201" t="s">
        <v>199</v>
      </c>
      <c r="B14" s="212" t="s">
        <v>408</v>
      </c>
      <c r="C14" s="559">
        <v>-7</v>
      </c>
      <c r="D14" s="103">
        <f>C14</f>
        <v>-7</v>
      </c>
      <c r="E14" s="404">
        <v>4.113924050632911</v>
      </c>
      <c r="F14" s="170">
        <f>IF(E14&gt;0,E14,0)</f>
        <v>4.113924050632911</v>
      </c>
      <c r="G14" s="97">
        <f>D14+F14</f>
        <v>-2.886075949367089</v>
      </c>
      <c r="H14" s="566" t="s">
        <v>366</v>
      </c>
      <c r="I14" s="100">
        <f>IF(H14="ANO",15,0)</f>
        <v>15</v>
      </c>
      <c r="J14" s="566" t="s">
        <v>366</v>
      </c>
      <c r="K14" s="238"/>
      <c r="L14" s="2"/>
      <c r="M14" s="2"/>
      <c r="N14" s="11"/>
      <c r="O14" s="2"/>
      <c r="P14" s="108">
        <f>IF(J14="ANO",15,0)+IF(K14="ANO",15,0)+IF(L14="ANO",10,0)+IF(M14="ANO",10,0)+IF(N14="ANO",5,0)+IF(O14="ANO",5,0)</f>
        <v>15</v>
      </c>
      <c r="Q14" s="390"/>
      <c r="R14" s="238" t="s">
        <v>366</v>
      </c>
      <c r="S14" s="110">
        <f>IF(Q14="ANO",8,0)+IF(R14="ANO",15,0)</f>
        <v>15</v>
      </c>
      <c r="T14" s="390" t="s">
        <v>366</v>
      </c>
      <c r="U14" s="238" t="s">
        <v>366</v>
      </c>
      <c r="V14" s="238" t="s">
        <v>366</v>
      </c>
      <c r="W14" s="238" t="s">
        <v>366</v>
      </c>
      <c r="X14" s="238" t="s">
        <v>366</v>
      </c>
      <c r="Y14" s="238" t="s">
        <v>366</v>
      </c>
      <c r="Z14" s="238" t="s">
        <v>366</v>
      </c>
      <c r="AA14" s="238" t="s">
        <v>366</v>
      </c>
      <c r="AB14" s="238" t="s">
        <v>366</v>
      </c>
      <c r="AC14" s="238" t="s">
        <v>366</v>
      </c>
      <c r="AD14" s="238" t="s">
        <v>366</v>
      </c>
      <c r="AE14" s="238" t="s">
        <v>366</v>
      </c>
      <c r="AF14" s="93">
        <f>IF(T14="ANO",5,0)+IF(U14="ANO",5,0)+IF(V14="ANO",5,0)+IF(W14="ANO",5,0)+IF(X14="ANO",5,0)+IF(Y14="ANO",5,0)+IF(Z14="ANO",5,0)+IF(AA14="ANO",5,0)+IF(AB14="ANO",5,0)+IF(AC14="ANO",5,0)+IF(AD14="ANO",5,0)+IF(AE14="ANO",5,0)</f>
        <v>60</v>
      </c>
      <c r="AG14" s="390" t="s">
        <v>366</v>
      </c>
      <c r="AH14" s="238" t="s">
        <v>366</v>
      </c>
      <c r="AI14" s="407"/>
      <c r="AJ14" s="252"/>
      <c r="AK14" s="252"/>
      <c r="AL14" s="238"/>
      <c r="AM14" s="238"/>
      <c r="AN14" s="252"/>
      <c r="AO14" s="252"/>
      <c r="AP14" s="115">
        <f>IF(AG14="ANO",8,0)+IF(AH14="ANO",8,0)+IF(AI14="ANO",8,0)+IF(AJ14="ANO",8,0)+IF(AK14="ANO",8,0)+IF(AL14="ANO",8,0)+IF(AM14="ANO",8,0)+IF(AN14="ANO",8,0)+IF(AO14="ANO",8,0)</f>
        <v>16</v>
      </c>
      <c r="AQ14" s="390" t="s">
        <v>366</v>
      </c>
      <c r="AR14" s="238"/>
      <c r="AS14" s="238"/>
      <c r="AT14" s="116">
        <f>IF(AQ14="ANO",8,0)+IF(AR14="ANO",8,0)+IF(AS14="ANO",8,0)</f>
        <v>8</v>
      </c>
      <c r="AU14" s="791"/>
      <c r="AV14" s="238" t="s">
        <v>366</v>
      </c>
      <c r="AW14" s="573"/>
      <c r="AX14" s="118">
        <f>IF(AU14="ANO",15,0)+IF(AV14="ANO",15,0)+IF(AW14="ANO",8,0)</f>
        <v>15</v>
      </c>
      <c r="AY14" s="467">
        <f>G14+I14+P14+S14+AF14+AP14+AT14+AX14</f>
        <v>141.1139240506329</v>
      </c>
      <c r="AZ14" s="860" t="s">
        <v>202</v>
      </c>
      <c r="BA14" s="637" t="s">
        <v>29</v>
      </c>
      <c r="BB14" s="191">
        <f>AY14/$AY$59*100</f>
        <v>2.6226238028043873</v>
      </c>
      <c r="BC14" s="192">
        <f>AY14/$BC$5*100</f>
        <v>58.311538863897894</v>
      </c>
      <c r="BD14" s="410" t="str">
        <f>B14</f>
        <v>Adfors - LCP (Litomyšl)</v>
      </c>
      <c r="BE14" s="811" t="s">
        <v>758</v>
      </c>
    </row>
    <row r="15" spans="1:57" ht="15" customHeight="1">
      <c r="A15" s="201" t="s">
        <v>11</v>
      </c>
      <c r="B15" s="210" t="s">
        <v>601</v>
      </c>
      <c r="C15" s="559">
        <v>17</v>
      </c>
      <c r="D15" s="103">
        <f>C15</f>
        <v>17</v>
      </c>
      <c r="E15" s="562">
        <v>1.6260162601626018</v>
      </c>
      <c r="F15" s="170">
        <f>IF(E15&gt;0,E15,0)</f>
        <v>1.6260162601626018</v>
      </c>
      <c r="G15" s="97">
        <f>D15+F15</f>
        <v>18.6260162601626</v>
      </c>
      <c r="H15" s="566"/>
      <c r="I15" s="100">
        <f>IF(H15="ANO",15,0)</f>
        <v>0</v>
      </c>
      <c r="J15" s="566" t="s">
        <v>366</v>
      </c>
      <c r="K15" s="238"/>
      <c r="L15" s="2"/>
      <c r="M15" s="2"/>
      <c r="N15" s="11"/>
      <c r="O15" s="2"/>
      <c r="P15" s="108">
        <f>IF(J15="ANO",15,0)+IF(K15="ANO",15,0)+IF(L15="ANO",10,0)+IF(M15="ANO",10,0)+IF(N15="ANO",5,0)+IF(O15="ANO",5,0)</f>
        <v>15</v>
      </c>
      <c r="Q15" s="390"/>
      <c r="R15" s="238" t="s">
        <v>366</v>
      </c>
      <c r="S15" s="110">
        <f>IF(Q15="ANO",8,0)+IF(R15="ANO",15,0)</f>
        <v>15</v>
      </c>
      <c r="T15" s="390" t="s">
        <v>366</v>
      </c>
      <c r="U15" s="238" t="s">
        <v>366</v>
      </c>
      <c r="V15" s="238" t="s">
        <v>366</v>
      </c>
      <c r="W15" s="238" t="s">
        <v>366</v>
      </c>
      <c r="X15" s="238" t="s">
        <v>366</v>
      </c>
      <c r="Y15" s="238" t="s">
        <v>366</v>
      </c>
      <c r="Z15" s="238" t="s">
        <v>366</v>
      </c>
      <c r="AA15" s="238" t="s">
        <v>366</v>
      </c>
      <c r="AB15" s="238" t="s">
        <v>366</v>
      </c>
      <c r="AC15" s="238" t="s">
        <v>366</v>
      </c>
      <c r="AD15" s="238" t="s">
        <v>366</v>
      </c>
      <c r="AE15" s="238" t="s">
        <v>366</v>
      </c>
      <c r="AF15" s="93">
        <f>IF(T15="ANO",5,0)+IF(U15="ANO",5,0)+IF(V15="ANO",5,0)+IF(W15="ANO",5,0)+IF(X15="ANO",5,0)+IF(Y15="ANO",5,0)+IF(Z15="ANO",5,0)+IF(AA15="ANO",5,0)+IF(AB15="ANO",5,0)+IF(AC15="ANO",5,0)+IF(AD15="ANO",5,0)+IF(AE15="ANO",5,0)</f>
        <v>60</v>
      </c>
      <c r="AG15" s="390" t="s">
        <v>366</v>
      </c>
      <c r="AH15" s="238" t="s">
        <v>366</v>
      </c>
      <c r="AI15" s="407"/>
      <c r="AJ15" s="252"/>
      <c r="AK15" s="252"/>
      <c r="AL15" s="238"/>
      <c r="AM15" s="238"/>
      <c r="AN15" s="252"/>
      <c r="AO15" s="252"/>
      <c r="AP15" s="115">
        <f>IF(AG15="ANO",8,0)+IF(AH15="ANO",8,0)+IF(AI15="ANO",8,0)+IF(AJ15="ANO",8,0)+IF(AK15="ANO",8,0)+IF(AL15="ANO",8,0)+IF(AM15="ANO",8,0)+IF(AN15="ANO",8,0)+IF(AO15="ANO",8,0)</f>
        <v>16</v>
      </c>
      <c r="AQ15" s="390"/>
      <c r="AR15" s="238"/>
      <c r="AS15" s="238"/>
      <c r="AT15" s="116">
        <f>IF(AQ15="ANO",8,0)+IF(AR15="ANO",8,0)+IF(AS15="ANO",8,0)</f>
        <v>0</v>
      </c>
      <c r="AU15" s="566" t="s">
        <v>366</v>
      </c>
      <c r="AV15" s="238"/>
      <c r="AW15" s="573"/>
      <c r="AX15" s="118">
        <f>IF(AU15="ANO",15,0)+IF(AV15="ANO",15,0)+IF(AW15="ANO",15,0)</f>
        <v>15</v>
      </c>
      <c r="AY15" s="468">
        <f>G15+I15+P15+S15+AF15+AP15+AT15+AX15</f>
        <v>139.6260162601626</v>
      </c>
      <c r="AZ15" s="860" t="s">
        <v>196</v>
      </c>
      <c r="BA15" s="637" t="s">
        <v>16</v>
      </c>
      <c r="BB15" s="191">
        <f>AY15/$AY$59*100</f>
        <v>2.594970809565638</v>
      </c>
      <c r="BC15" s="192">
        <f>AY15/$BC$5*100</f>
        <v>57.69670093395148</v>
      </c>
      <c r="BD15" s="410" t="str">
        <f>B15</f>
        <v>Česká mincovna, a.s. (Jablonec n.N.)</v>
      </c>
      <c r="BE15" s="612" t="s">
        <v>100</v>
      </c>
    </row>
    <row r="16" spans="1:57" ht="15" customHeight="1">
      <c r="A16" s="201" t="s">
        <v>42</v>
      </c>
      <c r="B16" s="210" t="s">
        <v>611</v>
      </c>
      <c r="C16" s="559">
        <v>18</v>
      </c>
      <c r="D16" s="103">
        <f>C16</f>
        <v>18</v>
      </c>
      <c r="E16" s="562">
        <v>2.127659574468085</v>
      </c>
      <c r="F16" s="170">
        <f>IF(E16&gt;0,E16,0)</f>
        <v>2.127659574468085</v>
      </c>
      <c r="G16" s="894">
        <f>D16+F16</f>
        <v>20.127659574468083</v>
      </c>
      <c r="H16" s="566" t="s">
        <v>366</v>
      </c>
      <c r="I16" s="100">
        <f>IF(H16="ANO",15,0)</f>
        <v>15</v>
      </c>
      <c r="J16" s="390" t="s">
        <v>366</v>
      </c>
      <c r="K16" s="238"/>
      <c r="L16" s="2"/>
      <c r="M16" s="2"/>
      <c r="N16" s="11"/>
      <c r="O16" s="2"/>
      <c r="P16" s="108">
        <f>IF(J16="ANO",15,0)+IF(K16="ANO",15,0)+IF(L16="ANO",10,0)+IF(M16="ANO",10,0)+IF(N16="ANO",5,0)+IF(O16="ANO",5,0)</f>
        <v>15</v>
      </c>
      <c r="Q16" s="390"/>
      <c r="R16" s="238" t="s">
        <v>366</v>
      </c>
      <c r="S16" s="110">
        <f>IF(Q16="ANO",8,0)+IF(R16="ANO",15,0)</f>
        <v>15</v>
      </c>
      <c r="T16" s="308" t="s">
        <v>366</v>
      </c>
      <c r="U16" s="238" t="s">
        <v>366</v>
      </c>
      <c r="V16" s="238" t="s">
        <v>366</v>
      </c>
      <c r="W16" s="238" t="s">
        <v>366</v>
      </c>
      <c r="X16" s="238" t="s">
        <v>366</v>
      </c>
      <c r="Y16" s="238" t="s">
        <v>366</v>
      </c>
      <c r="Z16" s="238" t="s">
        <v>366</v>
      </c>
      <c r="AA16" s="238" t="s">
        <v>366</v>
      </c>
      <c r="AB16" s="238" t="s">
        <v>366</v>
      </c>
      <c r="AC16" s="238" t="s">
        <v>366</v>
      </c>
      <c r="AD16" s="238" t="s">
        <v>366</v>
      </c>
      <c r="AE16" s="238" t="s">
        <v>366</v>
      </c>
      <c r="AF16" s="93">
        <f>IF(T16="ANO",5,0)+IF(U16="ANO",5,0)+IF(V16="ANO",5,0)+IF(W16="ANO",5,0)+IF(X16="ANO",5,0)+IF(Y16="ANO",5,0)+IF(Z16="ANO",5,0)+IF(AA16="ANO",5,0)+IF(AB16="ANO",5,0)+IF(AC16="ANO",5,0)+IF(AD16="ANO",5,0)+IF(AE16="ANO",5,0)</f>
        <v>60</v>
      </c>
      <c r="AG16" s="390"/>
      <c r="AH16" s="238"/>
      <c r="AI16" s="407"/>
      <c r="AJ16" s="252"/>
      <c r="AK16" s="252"/>
      <c r="AL16" s="238"/>
      <c r="AM16" s="238"/>
      <c r="AN16" s="252"/>
      <c r="AO16" s="252"/>
      <c r="AP16" s="115">
        <f>IF(AG16="ANO",8,0)+IF(AH16="ANO",8,0)+IF(AI16="ANO",8,0)+IF(AJ16="ANO",8,0)+IF(AK16="ANO",8,0)+IF(AL16="ANO",8,0)+IF(AM16="ANO",8,0)+IF(AN16="ANO",8,0)+IF(AO16="ANO",8,0)</f>
        <v>0</v>
      </c>
      <c r="AQ16" s="390"/>
      <c r="AR16" s="238" t="s">
        <v>366</v>
      </c>
      <c r="AS16" s="238"/>
      <c r="AT16" s="116">
        <f>IF(AQ16="ANO",8,0)+IF(AR16="ANO",8,0)+IF(AS16="ANO",8,0)</f>
        <v>8</v>
      </c>
      <c r="AU16" s="791"/>
      <c r="AV16" s="238"/>
      <c r="AW16" s="573"/>
      <c r="AX16" s="118">
        <f>IF(AU16="ANO",15,0)+IF(AV16="ANO",15,0)+IF(AW16="ANO",15,0)</f>
        <v>0</v>
      </c>
      <c r="AY16" s="467">
        <f>G16+I16+P16+S16+AF16+AP16+AT16+AX16</f>
        <v>133.12765957446808</v>
      </c>
      <c r="AZ16" s="860" t="s">
        <v>7</v>
      </c>
      <c r="BA16" s="637" t="s">
        <v>201</v>
      </c>
      <c r="BB16" s="191">
        <f>AY16/$AY$59*100</f>
        <v>2.4741978593576888</v>
      </c>
      <c r="BC16" s="192">
        <f>AY16/$BC$5*100</f>
        <v>55.011429576226476</v>
      </c>
      <c r="BD16" s="410" t="str">
        <f>B16</f>
        <v>Střední škola technická AGC a.s. (Teplice)</v>
      </c>
      <c r="BE16" s="612"/>
    </row>
    <row r="17" spans="1:57" ht="15" customHeight="1">
      <c r="A17" s="201" t="s">
        <v>197</v>
      </c>
      <c r="B17" s="258" t="s">
        <v>208</v>
      </c>
      <c r="C17" s="559">
        <v>6</v>
      </c>
      <c r="D17" s="103">
        <f>C17</f>
        <v>6</v>
      </c>
      <c r="E17" s="562">
        <v>4.761904761904762</v>
      </c>
      <c r="F17" s="170">
        <f>IF(E17&gt;0,E17,0)</f>
        <v>4.761904761904762</v>
      </c>
      <c r="G17" s="97">
        <f>D17+F17</f>
        <v>10.761904761904763</v>
      </c>
      <c r="H17" s="566" t="s">
        <v>366</v>
      </c>
      <c r="I17" s="100">
        <f>IF(H17="ANO",15,0)</f>
        <v>15</v>
      </c>
      <c r="J17" s="390" t="s">
        <v>366</v>
      </c>
      <c r="K17" s="238"/>
      <c r="L17" s="2"/>
      <c r="M17" s="2"/>
      <c r="N17" s="2"/>
      <c r="O17" s="2"/>
      <c r="P17" s="108">
        <f>IF(J17="ANO",15,0)+IF(K17="ANO",15,0)+IF(L17="ANO",10,0)+IF(M17="ANO",10,0)+IF(N17="ANO",5,0)+IF(O17="ANO",5,0)</f>
        <v>15</v>
      </c>
      <c r="Q17" s="390"/>
      <c r="R17" s="238" t="s">
        <v>366</v>
      </c>
      <c r="S17" s="110">
        <f>IF(Q17="ANO",8,0)+IF(R17="ANO",15,0)</f>
        <v>15</v>
      </c>
      <c r="T17" s="390" t="s">
        <v>366</v>
      </c>
      <c r="U17" s="238" t="s">
        <v>366</v>
      </c>
      <c r="V17" s="238" t="s">
        <v>366</v>
      </c>
      <c r="W17" s="238" t="s">
        <v>366</v>
      </c>
      <c r="X17" s="238" t="s">
        <v>366</v>
      </c>
      <c r="Y17" s="238" t="s">
        <v>366</v>
      </c>
      <c r="Z17" s="238" t="s">
        <v>366</v>
      </c>
      <c r="AA17" s="238" t="s">
        <v>366</v>
      </c>
      <c r="AB17" s="238" t="s">
        <v>366</v>
      </c>
      <c r="AC17" s="238" t="s">
        <v>366</v>
      </c>
      <c r="AD17" s="238" t="s">
        <v>366</v>
      </c>
      <c r="AE17" s="238" t="s">
        <v>366</v>
      </c>
      <c r="AF17" s="93">
        <f>IF(T17="ANO",5,0)+IF(U17="ANO",5,0)+IF(V17="ANO",5,0)+IF(W17="ANO",5,0)+IF(X17="ANO",5,0)+IF(Y17="ANO",5,0)+IF(Z17="ANO",5,0)+IF(AA17="ANO",5,0)+IF(AB17="ANO",5,0)+IF(AC17="ANO",5,0)+IF(AD17="ANO",5,0)+IF(AE17="ANO",5,0)</f>
        <v>60</v>
      </c>
      <c r="AG17" s="390"/>
      <c r="AH17" s="238" t="s">
        <v>366</v>
      </c>
      <c r="AI17" s="407"/>
      <c r="AJ17" s="252"/>
      <c r="AK17" s="252"/>
      <c r="AL17" s="238"/>
      <c r="AM17" s="238"/>
      <c r="AN17" s="252"/>
      <c r="AO17" s="238"/>
      <c r="AP17" s="115">
        <f>IF(AG17="ANO",8,0)+IF(AH17="ANO",8,0)+IF(AI17="ANO",8,0)+IF(AJ17="ANO",8,0)+IF(AK17="ANO",8,0)+IF(AL17="ANO",8,0)+IF(AM17="ANO",8,0)+IF(AN17="ANO",8,0)+IF(AO17="ANO",8,0)</f>
        <v>8</v>
      </c>
      <c r="AQ17" s="390"/>
      <c r="AR17" s="238" t="s">
        <v>366</v>
      </c>
      <c r="AS17" s="238"/>
      <c r="AT17" s="116">
        <f>IF(AQ17="ANO",8,0)+IF(AR17="ANO",8,0)+IF(AS17="ANO",8,0)</f>
        <v>8</v>
      </c>
      <c r="AU17" s="566"/>
      <c r="AV17" s="252"/>
      <c r="AW17" s="573"/>
      <c r="AX17" s="118">
        <f>IF(AU17="ANO",15,0)+IF(AV17="ANO",15,0)+IF(AW17="ANO",15,0)</f>
        <v>0</v>
      </c>
      <c r="AY17" s="467">
        <f>G17+I17+P17+S17+AF17+AP17+AT17+AX17</f>
        <v>131.76190476190476</v>
      </c>
      <c r="AZ17" s="860" t="s">
        <v>8</v>
      </c>
      <c r="BA17" s="637" t="s">
        <v>7</v>
      </c>
      <c r="BB17" s="191">
        <f>AY17/$AY$59*100</f>
        <v>2.448815097845522</v>
      </c>
      <c r="BC17" s="192">
        <f>AY17/$BC$5*100</f>
        <v>54.447068083431716</v>
      </c>
      <c r="BD17" s="411" t="str">
        <f>B17</f>
        <v>AGC Flat Glass Czech a.s., závod Oloví</v>
      </c>
      <c r="BE17" s="612"/>
    </row>
    <row r="18" spans="1:57" ht="15" customHeight="1">
      <c r="A18" s="201" t="s">
        <v>26</v>
      </c>
      <c r="B18" s="212" t="s">
        <v>671</v>
      </c>
      <c r="C18" s="559">
        <v>11</v>
      </c>
      <c r="D18" s="103">
        <f>C18</f>
        <v>11</v>
      </c>
      <c r="E18" s="562">
        <v>4.326923076923077</v>
      </c>
      <c r="F18" s="170">
        <f>IF(E18&gt;0,E18,0)</f>
        <v>4.326923076923077</v>
      </c>
      <c r="G18" s="97">
        <f>D18+F18</f>
        <v>15.326923076923077</v>
      </c>
      <c r="H18" s="566"/>
      <c r="I18" s="100">
        <f>IF(H18="ANO",15,0)</f>
        <v>0</v>
      </c>
      <c r="J18" s="390" t="s">
        <v>366</v>
      </c>
      <c r="K18" s="238"/>
      <c r="L18" s="2"/>
      <c r="M18" s="2"/>
      <c r="N18" s="11"/>
      <c r="O18" s="2"/>
      <c r="P18" s="108">
        <f>IF(J18="ANO",15,0)+IF(K18="ANO",15,0)+IF(L18="ANO",10,0)+IF(M18="ANO",10,0)+IF(N18="ANO",5,0)+IF(O18="ANO",5,0)</f>
        <v>15</v>
      </c>
      <c r="Q18" s="390"/>
      <c r="R18" s="238" t="s">
        <v>366</v>
      </c>
      <c r="S18" s="110">
        <f>IF(Q18="ANO",8,0)+IF(R18="ANO",15,0)</f>
        <v>15</v>
      </c>
      <c r="T18" s="390" t="s">
        <v>366</v>
      </c>
      <c r="U18" s="238" t="s">
        <v>366</v>
      </c>
      <c r="V18" s="238" t="s">
        <v>366</v>
      </c>
      <c r="W18" s="238" t="s">
        <v>366</v>
      </c>
      <c r="X18" s="238" t="s">
        <v>366</v>
      </c>
      <c r="Y18" s="238" t="s">
        <v>366</v>
      </c>
      <c r="Z18" s="238" t="s">
        <v>366</v>
      </c>
      <c r="AA18" s="238" t="s">
        <v>366</v>
      </c>
      <c r="AB18" s="238" t="s">
        <v>366</v>
      </c>
      <c r="AC18" s="238" t="s">
        <v>366</v>
      </c>
      <c r="AD18" s="238" t="s">
        <v>366</v>
      </c>
      <c r="AE18" s="238" t="s">
        <v>366</v>
      </c>
      <c r="AF18" s="93">
        <f>IF(T18="ANO",5,0)+IF(U18="ANO",5,0)+IF(V18="ANO",5,0)+IF(W18="ANO",5,0)+IF(X18="ANO",5,0)+IF(Y18="ANO",5,0)+IF(Z18="ANO",5,0)+IF(AA18="ANO",5,0)+IF(AB18="ANO",5,0)+IF(AC18="ANO",5,0)+IF(AD18="ANO",5,0)+IF(AE18="ANO",5,0)</f>
        <v>60</v>
      </c>
      <c r="AG18" s="566" t="s">
        <v>366</v>
      </c>
      <c r="AH18" s="238" t="s">
        <v>366</v>
      </c>
      <c r="AI18" s="572"/>
      <c r="AJ18" s="252"/>
      <c r="AK18" s="252"/>
      <c r="AL18" s="238"/>
      <c r="AM18" s="238"/>
      <c r="AN18" s="252"/>
      <c r="AO18" s="238"/>
      <c r="AP18" s="115">
        <f>IF(AG18="ANO",8,0)+IF(AH18="ANO",8,0)+IF(AI18="ANO",8,0)+IF(AJ18="ANO",8,0)+IF(AK18="ANO",8,0)+IF(AL18="ANO",8,0)+IF(AM18="ANO",8,0)+IF(AN18="ANO",8,0)+IF(AO18="ANO",8,0)</f>
        <v>16</v>
      </c>
      <c r="AQ18" s="390"/>
      <c r="AR18" s="238" t="s">
        <v>366</v>
      </c>
      <c r="AS18" s="238"/>
      <c r="AT18" s="116">
        <f>IF(AQ18="ANO",8,0)+IF(AR18="ANO",8,0)+IF(AS18="ANO",8,0)</f>
        <v>8</v>
      </c>
      <c r="AU18" s="791"/>
      <c r="AV18" s="252"/>
      <c r="AW18" s="573"/>
      <c r="AX18" s="118">
        <f>IF(AU18="ANO",15,0)+IF(AV18="ANO",15,0)+IF(AW18="ANO",8,0)</f>
        <v>0</v>
      </c>
      <c r="AY18" s="468">
        <f>G18+I18+P18+S18+AF18+AP18+AT18+AX18</f>
        <v>129.3269230769231</v>
      </c>
      <c r="AZ18" s="860" t="s">
        <v>9</v>
      </c>
      <c r="BA18" s="637" t="s">
        <v>11</v>
      </c>
      <c r="BB18" s="191">
        <f>AY18/$AY$59*100</f>
        <v>2.403560591818645</v>
      </c>
      <c r="BC18" s="192">
        <f>AY18/$BC$5*100</f>
        <v>53.44087730451368</v>
      </c>
      <c r="BD18" s="413" t="str">
        <f>B18</f>
        <v>O-I Manufacturing Czech Republic a.s. závod Nové Sedlo</v>
      </c>
      <c r="BE18" s="612"/>
    </row>
    <row r="19" spans="1:57" ht="15" customHeight="1">
      <c r="A19" s="201" t="s">
        <v>12</v>
      </c>
      <c r="B19" s="212" t="s">
        <v>629</v>
      </c>
      <c r="C19" s="559">
        <v>0</v>
      </c>
      <c r="D19" s="103">
        <f>C19</f>
        <v>0</v>
      </c>
      <c r="E19" s="562">
        <v>-10.572687224669604</v>
      </c>
      <c r="F19" s="170">
        <f>IF(E19&gt;0,E19,0)</f>
        <v>0</v>
      </c>
      <c r="G19" s="97">
        <f>D19+F19</f>
        <v>0</v>
      </c>
      <c r="H19" s="566" t="s">
        <v>366</v>
      </c>
      <c r="I19" s="100">
        <f>IF(H19="ANO",15,0)</f>
        <v>15</v>
      </c>
      <c r="J19" s="390" t="s">
        <v>366</v>
      </c>
      <c r="K19" s="238"/>
      <c r="L19" s="2"/>
      <c r="M19" s="2"/>
      <c r="N19" s="11"/>
      <c r="O19" s="2"/>
      <c r="P19" s="108">
        <f>IF(J19="ANO",15,0)+IF(K19="ANO",15,0)+IF(L19="ANO",10,0)+IF(M19="ANO",10,0)+IF(N19="ANO",5,0)+IF(O19="ANO",5,0)</f>
        <v>15</v>
      </c>
      <c r="Q19" s="390"/>
      <c r="R19" s="238" t="s">
        <v>366</v>
      </c>
      <c r="S19" s="110">
        <f>IF(Q19="ANO",8,0)+IF(R19="ANO",15,0)</f>
        <v>15</v>
      </c>
      <c r="T19" s="390" t="s">
        <v>366</v>
      </c>
      <c r="U19" s="238" t="s">
        <v>366</v>
      </c>
      <c r="V19" s="238" t="s">
        <v>366</v>
      </c>
      <c r="W19" s="238" t="s">
        <v>366</v>
      </c>
      <c r="X19" s="238" t="s">
        <v>366</v>
      </c>
      <c r="Y19" s="238" t="s">
        <v>366</v>
      </c>
      <c r="Z19" s="238" t="s">
        <v>366</v>
      </c>
      <c r="AA19" s="238" t="s">
        <v>366</v>
      </c>
      <c r="AB19" s="238" t="s">
        <v>366</v>
      </c>
      <c r="AC19" s="238" t="s">
        <v>366</v>
      </c>
      <c r="AD19" s="238" t="s">
        <v>366</v>
      </c>
      <c r="AE19" s="238" t="s">
        <v>366</v>
      </c>
      <c r="AF19" s="93">
        <f>IF(T19="ANO",5,0)+IF(U19="ANO",5,0)+IF(V19="ANO",5,0)+IF(W19="ANO",5,0)+IF(X19="ANO",5,0)+IF(Y19="ANO",5,0)+IF(Z19="ANO",5,0)+IF(AA19="ANO",5,0)+IF(AB19="ANO",5,0)+IF(AC19="ANO",5,0)+IF(AD19="ANO",5,0)+IF(AE19="ANO",5,0)</f>
        <v>60</v>
      </c>
      <c r="AG19" s="566" t="s">
        <v>366</v>
      </c>
      <c r="AH19" s="238" t="s">
        <v>366</v>
      </c>
      <c r="AI19" s="572"/>
      <c r="AJ19" s="252"/>
      <c r="AK19" s="252"/>
      <c r="AL19" s="238"/>
      <c r="AM19" s="407"/>
      <c r="AN19" s="252"/>
      <c r="AO19" s="238"/>
      <c r="AP19" s="115">
        <f>IF(AG19="ANO",8,0)+IF(AH19="ANO",8,0)+IF(AI19="ANO",8,0)+IF(AJ19="ANO",8,0)+IF(AK19="ANO",8,0)+IF(AL19="ANO",8,0)+IF(AM19="ANO",8,0)+IF(AN19="ANO",8,0)+IF(AO19="ANO",8,0)</f>
        <v>16</v>
      </c>
      <c r="AQ19" s="390"/>
      <c r="AR19" s="238" t="s">
        <v>366</v>
      </c>
      <c r="AS19" s="238"/>
      <c r="AT19" s="116">
        <f>IF(AQ19="ANO",8,0)+IF(AR19="ANO",8,0)+IF(AS19="ANO",8,0)</f>
        <v>8</v>
      </c>
      <c r="AU19" s="791"/>
      <c r="AV19" s="252"/>
      <c r="AW19" s="573"/>
      <c r="AX19" s="118">
        <f>IF(AU19="ANO",15,0)+IF(AV19="ANO",15,0)+IF(AW19="ANO",8,0)</f>
        <v>0</v>
      </c>
      <c r="AY19" s="467">
        <f>G19+I19+P19+S19+AF19+AP19+AT19+AX19</f>
        <v>129</v>
      </c>
      <c r="AZ19" s="860" t="s">
        <v>10</v>
      </c>
      <c r="BA19" s="637" t="s">
        <v>202</v>
      </c>
      <c r="BB19" s="191">
        <f>AY19/$AY$59*100</f>
        <v>2.3974846765679505</v>
      </c>
      <c r="BC19" s="192">
        <f>AY19/$BC$5*100</f>
        <v>53.30578512396694</v>
      </c>
      <c r="BD19" s="410" t="str">
        <f>B19</f>
        <v>Český porcelán, a.s. (Dubí)</v>
      </c>
      <c r="BE19" s="612"/>
    </row>
    <row r="20" spans="1:57" ht="15" customHeight="1">
      <c r="A20" s="201" t="s">
        <v>28</v>
      </c>
      <c r="B20" s="212" t="s">
        <v>371</v>
      </c>
      <c r="C20" s="559">
        <v>-8</v>
      </c>
      <c r="D20" s="103">
        <f>C20</f>
        <v>-8</v>
      </c>
      <c r="E20" s="562">
        <v>-2.941176470588235</v>
      </c>
      <c r="F20" s="170">
        <f>IF(E20&gt;0,E20,0)</f>
        <v>0</v>
      </c>
      <c r="G20" s="97">
        <f>D20+F20</f>
        <v>-8</v>
      </c>
      <c r="H20" s="566" t="s">
        <v>366</v>
      </c>
      <c r="I20" s="100">
        <f>IF(H20="ANO",15,0)</f>
        <v>15</v>
      </c>
      <c r="J20" s="390" t="s">
        <v>366</v>
      </c>
      <c r="K20" s="238"/>
      <c r="L20" s="2"/>
      <c r="M20" s="2"/>
      <c r="N20" s="11"/>
      <c r="O20" s="2"/>
      <c r="P20" s="108">
        <f>IF(J20="ANO",15,0)+IF(K20="ANO",15,0)+IF(L20="ANO",10,0)+IF(M20="ANO",10,0)+IF(N20="ANO",5,0)+IF(O20="ANO",5,0)</f>
        <v>15</v>
      </c>
      <c r="Q20" s="390"/>
      <c r="R20" s="238" t="s">
        <v>366</v>
      </c>
      <c r="S20" s="110">
        <f>IF(Q20="ANO",8,0)+IF(R20="ANO",15,0)</f>
        <v>15</v>
      </c>
      <c r="T20" s="862" t="s">
        <v>366</v>
      </c>
      <c r="U20" s="863" t="s">
        <v>366</v>
      </c>
      <c r="V20" s="863" t="s">
        <v>366</v>
      </c>
      <c r="W20" s="863" t="s">
        <v>366</v>
      </c>
      <c r="X20" s="863" t="s">
        <v>366</v>
      </c>
      <c r="Y20" s="863" t="s">
        <v>366</v>
      </c>
      <c r="Z20" s="863" t="s">
        <v>366</v>
      </c>
      <c r="AA20" s="863" t="s">
        <v>366</v>
      </c>
      <c r="AB20" s="863" t="s">
        <v>366</v>
      </c>
      <c r="AC20" s="863" t="s">
        <v>366</v>
      </c>
      <c r="AD20" s="863" t="s">
        <v>366</v>
      </c>
      <c r="AE20" s="863" t="s">
        <v>366</v>
      </c>
      <c r="AF20" s="93">
        <f>IF(T20="ANO",5,0)+IF(U20="ANO",5,0)+IF(V20="ANO",5,0)+IF(W20="ANO",5,0)+IF(X20="ANO",5,0)+IF(Y20="ANO",5,0)+IF(Z20="ANO",5,0)+IF(AA20="ANO",5,0)+IF(AB20="ANO",5,0)+IF(AC20="ANO",5,0)+IF(AD20="ANO",5,0)+IF(AE20="ANO",5,0)</f>
        <v>60</v>
      </c>
      <c r="AG20" s="566" t="s">
        <v>366</v>
      </c>
      <c r="AH20" s="238" t="s">
        <v>366</v>
      </c>
      <c r="AI20" s="572"/>
      <c r="AJ20" s="252"/>
      <c r="AK20" s="252"/>
      <c r="AL20" s="238"/>
      <c r="AM20" s="407"/>
      <c r="AN20" s="252"/>
      <c r="AO20" s="238"/>
      <c r="AP20" s="115">
        <f>IF(AG20="ANO",8,0)+IF(AH20="ANO",8,0)+IF(AI20="ANO",8,0)+IF(AJ20="ANO",8,0)+IF(AK20="ANO",8,0)+IF(AL20="ANO",8,0)+IF(AM20="ANO",8,0)+IF(AN20="ANO",8,0)+IF(AO20="ANO",8,0)</f>
        <v>16</v>
      </c>
      <c r="AQ20" s="390" t="s">
        <v>366</v>
      </c>
      <c r="AR20" s="238" t="s">
        <v>366</v>
      </c>
      <c r="AS20" s="238"/>
      <c r="AT20" s="116">
        <f>IF(AQ20="ANO",8,0)+IF(AR20="ANO",8,0)+IF(AS20="ANO",8,0)</f>
        <v>16</v>
      </c>
      <c r="AU20" s="791"/>
      <c r="AV20" s="252"/>
      <c r="AW20" s="573"/>
      <c r="AX20" s="118">
        <f>IF(AU20="ANO",15,0)+IF(AV20="ANO",15,0)+IF(AW20="ANO",15,0)</f>
        <v>0</v>
      </c>
      <c r="AY20" s="467">
        <f>G20+I20+P20+S20+AF20+AP20+AT20+AX20</f>
        <v>129</v>
      </c>
      <c r="AZ20" s="860" t="s">
        <v>11</v>
      </c>
      <c r="BA20" s="637" t="s">
        <v>22</v>
      </c>
      <c r="BB20" s="191">
        <f>AY20/$AY$59*100</f>
        <v>2.3974846765679505</v>
      </c>
      <c r="BC20" s="192">
        <f>AY20/$BC$5*100</f>
        <v>53.30578512396694</v>
      </c>
      <c r="BD20" s="410" t="str">
        <f>B20</f>
        <v>Preciosa - Lustry, a.s. (Kamenický Šenov)</v>
      </c>
      <c r="BE20" s="612"/>
    </row>
    <row r="21" spans="1:57" ht="15" customHeight="1">
      <c r="A21" s="201" t="s">
        <v>32</v>
      </c>
      <c r="B21" s="309" t="s">
        <v>407</v>
      </c>
      <c r="C21" s="559">
        <v>1</v>
      </c>
      <c r="D21" s="103">
        <f>C21</f>
        <v>1</v>
      </c>
      <c r="E21" s="404">
        <v>5.2727272727272725</v>
      </c>
      <c r="F21" s="170">
        <f>IF(E21&gt;0,E21,0)</f>
        <v>5.2727272727272725</v>
      </c>
      <c r="G21" s="97">
        <f>D21+F21</f>
        <v>6.2727272727272725</v>
      </c>
      <c r="H21" s="566"/>
      <c r="I21" s="100">
        <f>IF(H21="ANO",15,0)</f>
        <v>0</v>
      </c>
      <c r="J21" s="390" t="s">
        <v>366</v>
      </c>
      <c r="K21" s="238"/>
      <c r="L21" s="2"/>
      <c r="M21" s="2"/>
      <c r="N21" s="11"/>
      <c r="O21" s="2"/>
      <c r="P21" s="108">
        <f>IF(J21="ANO",15,0)+IF(K21="ANO",15,0)+IF(L21="ANO",10,0)+IF(M21="ANO",10,0)+IF(N21="ANO",5,0)+IF(O21="ANO",5,0)</f>
        <v>15</v>
      </c>
      <c r="Q21" s="390"/>
      <c r="R21" s="238" t="s">
        <v>366</v>
      </c>
      <c r="S21" s="110">
        <f>IF(Q21="ANO",8,0)+IF(R21="ANO",15,0)</f>
        <v>15</v>
      </c>
      <c r="T21" s="390" t="s">
        <v>366</v>
      </c>
      <c r="U21" s="238" t="s">
        <v>366</v>
      </c>
      <c r="V21" s="238" t="s">
        <v>366</v>
      </c>
      <c r="W21" s="238" t="s">
        <v>366</v>
      </c>
      <c r="X21" s="238" t="s">
        <v>366</v>
      </c>
      <c r="Y21" s="238" t="s">
        <v>366</v>
      </c>
      <c r="Z21" s="238" t="s">
        <v>366</v>
      </c>
      <c r="AA21" s="238" t="s">
        <v>366</v>
      </c>
      <c r="AB21" s="238" t="s">
        <v>366</v>
      </c>
      <c r="AC21" s="238" t="s">
        <v>366</v>
      </c>
      <c r="AD21" s="238" t="s">
        <v>366</v>
      </c>
      <c r="AE21" s="238" t="s">
        <v>366</v>
      </c>
      <c r="AF21" s="93">
        <f>IF(T21="ANO",5,0)+IF(U21="ANO",5,0)+IF(V21="ANO",5,0)+IF(W21="ANO",5,0)+IF(X21="ANO",5,0)+IF(Y21="ANO",5,0)+IF(Z21="ANO",5,0)+IF(AA21="ANO",5,0)+IF(AB21="ANO",5,0)+IF(AC21="ANO",5,0)+IF(AD21="ANO",5,0)+IF(AE21="ANO",5,0)</f>
        <v>60</v>
      </c>
      <c r="AG21" s="566" t="s">
        <v>366</v>
      </c>
      <c r="AH21" s="238" t="s">
        <v>366</v>
      </c>
      <c r="AI21" s="572"/>
      <c r="AJ21" s="252"/>
      <c r="AK21" s="252"/>
      <c r="AL21" s="238"/>
      <c r="AM21" s="407"/>
      <c r="AN21" s="252"/>
      <c r="AO21" s="252"/>
      <c r="AP21" s="115">
        <f>IF(AG21="ANO",8,0)+IF(AH21="ANO",8,0)+IF(AI21="ANO",8,0)+IF(AJ21="ANO",8,0)+IF(AK21="ANO",8,0)+IF(AL21="ANO",8,0)+IF(AM21="ANO",8,0)+IF(AN21="ANO",8,0)+IF(AO21="ANO",8,0)</f>
        <v>16</v>
      </c>
      <c r="AQ21" s="390" t="s">
        <v>366</v>
      </c>
      <c r="AR21" s="238" t="s">
        <v>366</v>
      </c>
      <c r="AS21" s="238"/>
      <c r="AT21" s="116">
        <f>IF(AQ21="ANO",8,0)+IF(AR21="ANO",8,0)+IF(AS21="ANO",8,0)</f>
        <v>16</v>
      </c>
      <c r="AU21" s="791"/>
      <c r="AV21" s="252"/>
      <c r="AW21" s="573"/>
      <c r="AX21" s="118">
        <f>IF(AU21="ANO",15,0)+IF(AV21="ANO",15,0)+IF(AW21="ANO",15,0)</f>
        <v>0</v>
      </c>
      <c r="AY21" s="468">
        <f>G21+I21+P21+S21+AF21+AP21+AT21+AX21</f>
        <v>128.27272727272728</v>
      </c>
      <c r="AZ21" s="860" t="s">
        <v>12</v>
      </c>
      <c r="BA21" s="637" t="s">
        <v>27</v>
      </c>
      <c r="BB21" s="191">
        <f>AY21/$AY$59*100</f>
        <v>2.383968201999562</v>
      </c>
      <c r="BC21" s="192">
        <f>AY21/$BC$5*100</f>
        <v>53.005259203606315</v>
      </c>
      <c r="BD21" s="412" t="str">
        <f>B21</f>
        <v>Saint-Gobain Adfors, s.r.o. (Hodonice) </v>
      </c>
      <c r="BE21" s="612" t="s">
        <v>96</v>
      </c>
    </row>
    <row r="22" spans="1:57" ht="15" customHeight="1">
      <c r="A22" s="201" t="s">
        <v>21</v>
      </c>
      <c r="B22" s="212" t="s">
        <v>220</v>
      </c>
      <c r="C22" s="559">
        <v>20</v>
      </c>
      <c r="D22" s="103">
        <f>C22</f>
        <v>20</v>
      </c>
      <c r="E22" s="404">
        <v>-0.8908685968819599</v>
      </c>
      <c r="F22" s="170">
        <f>IF(E22&gt;0,E22,0)</f>
        <v>0</v>
      </c>
      <c r="G22" s="97">
        <f>D22+F22</f>
        <v>20</v>
      </c>
      <c r="H22" s="566"/>
      <c r="I22" s="100">
        <f>IF(H22="ANO",15,0)</f>
        <v>0</v>
      </c>
      <c r="J22" s="390" t="s">
        <v>366</v>
      </c>
      <c r="K22" s="238"/>
      <c r="L22" s="2"/>
      <c r="M22" s="2"/>
      <c r="N22" s="11"/>
      <c r="O22" s="2"/>
      <c r="P22" s="108">
        <f>IF(J22="ANO",15,0)+IF(K22="ANO",15,0)+IF(L22="ANO",10,0)+IF(M22="ANO",10,0)+IF(N22="ANO",5,0)+IF(O22="ANO",5,0)</f>
        <v>15</v>
      </c>
      <c r="Q22" s="390"/>
      <c r="R22" s="238" t="s">
        <v>366</v>
      </c>
      <c r="S22" s="110">
        <f>IF(Q22="ANO",8,0)+IF(R22="ANO",15,0)</f>
        <v>15</v>
      </c>
      <c r="T22" s="390" t="s">
        <v>366</v>
      </c>
      <c r="U22" s="238" t="s">
        <v>366</v>
      </c>
      <c r="V22" s="238" t="s">
        <v>366</v>
      </c>
      <c r="W22" s="238" t="s">
        <v>366</v>
      </c>
      <c r="X22" s="238" t="s">
        <v>366</v>
      </c>
      <c r="Y22" s="238" t="s">
        <v>366</v>
      </c>
      <c r="Z22" s="238" t="s">
        <v>366</v>
      </c>
      <c r="AA22" s="238" t="s">
        <v>366</v>
      </c>
      <c r="AB22" s="238" t="s">
        <v>366</v>
      </c>
      <c r="AC22" s="238" t="s">
        <v>366</v>
      </c>
      <c r="AD22" s="238" t="s">
        <v>366</v>
      </c>
      <c r="AE22" s="238" t="s">
        <v>366</v>
      </c>
      <c r="AF22" s="93">
        <f>IF(T22="ANO",5,0)+IF(U22="ANO",5,0)+IF(V22="ANO",5,0)+IF(W22="ANO",5,0)+IF(X22="ANO",5,0)+IF(Y22="ANO",5,0)+IF(Z22="ANO",5,0)+IF(AA22="ANO",5,0)+IF(AB22="ANO",5,0)+IF(AC22="ANO",5,0)+IF(AD22="ANO",5,0)+IF(AE22="ANO",5,0)</f>
        <v>60</v>
      </c>
      <c r="AG22" s="566" t="s">
        <v>366</v>
      </c>
      <c r="AH22" s="238" t="s">
        <v>366</v>
      </c>
      <c r="AI22" s="572"/>
      <c r="AJ22" s="252"/>
      <c r="AK22" s="252"/>
      <c r="AL22" s="238"/>
      <c r="AM22" s="407"/>
      <c r="AN22" s="252"/>
      <c r="AO22" s="252"/>
      <c r="AP22" s="115">
        <f>IF(AG22="ANO",8,0)+IF(AH22="ANO",8,0)+IF(AI22="ANO",8,0)+IF(AJ22="ANO",8,0)+IF(AK22="ANO",8,0)+IF(AL22="ANO",8,0)+IF(AM22="ANO",8,0)+IF(AN22="ANO",8,0)+IF(AO22="ANO",8,0)</f>
        <v>16</v>
      </c>
      <c r="AQ22" s="390"/>
      <c r="AR22" s="238"/>
      <c r="AS22" s="238"/>
      <c r="AT22" s="116">
        <f>IF(AQ22="ANO",8,0)+IF(AR22="ANO",8,0)+IF(AS22="ANO",8,0)</f>
        <v>0</v>
      </c>
      <c r="AU22" s="791"/>
      <c r="AV22" s="252"/>
      <c r="AW22" s="573"/>
      <c r="AX22" s="118">
        <f>IF(AU22="ANO",15,0)+IF(AV22="ANO",15,0)+IF(AW22="ANO",15,0)</f>
        <v>0</v>
      </c>
      <c r="AY22" s="468">
        <f>G22+I22+P22+S22+AF22+AP22+AT22+AX22</f>
        <v>126</v>
      </c>
      <c r="AZ22" s="860" t="s">
        <v>13</v>
      </c>
      <c r="BA22" s="637" t="s">
        <v>9</v>
      </c>
      <c r="BB22" s="191">
        <f>AY22/$AY$59*100</f>
        <v>2.341729218973347</v>
      </c>
      <c r="BC22" s="192">
        <f>AY22/$BC$5*100</f>
        <v>52.066115702479344</v>
      </c>
      <c r="BD22" s="410" t="str">
        <f>B22</f>
        <v>Laufen CZ s.r.o. provozovna Znojmo</v>
      </c>
      <c r="BE22" s="612"/>
    </row>
    <row r="23" spans="1:57" ht="15" customHeight="1">
      <c r="A23" s="201" t="s">
        <v>9</v>
      </c>
      <c r="B23" s="212" t="s">
        <v>409</v>
      </c>
      <c r="C23" s="559">
        <v>2</v>
      </c>
      <c r="D23" s="103">
        <f>C23</f>
        <v>2</v>
      </c>
      <c r="E23" s="404">
        <v>0.727802037845706</v>
      </c>
      <c r="F23" s="170">
        <f>IF(E23&gt;0,E23,0)</f>
        <v>0.727802037845706</v>
      </c>
      <c r="G23" s="97">
        <f>D23+F23</f>
        <v>2.7278020378457057</v>
      </c>
      <c r="H23" s="566"/>
      <c r="I23" s="100">
        <f>IF(H23="ANO",15,0)</f>
        <v>0</v>
      </c>
      <c r="J23" s="390" t="s">
        <v>366</v>
      </c>
      <c r="K23" s="238"/>
      <c r="L23" s="2"/>
      <c r="M23" s="2"/>
      <c r="N23" s="11"/>
      <c r="O23" s="2"/>
      <c r="P23" s="108">
        <f>IF(J23="ANO",15,0)+IF(K23="ANO",15,0)+IF(L23="ANO",10,0)+IF(M23="ANO",10,0)+IF(N23="ANO",5,0)+IF(O23="ANO",5,0)</f>
        <v>15</v>
      </c>
      <c r="Q23" s="390"/>
      <c r="R23" s="238" t="s">
        <v>366</v>
      </c>
      <c r="S23" s="110">
        <f>IF(Q23="ANO",8,0)+IF(R23="ANO",15,0)</f>
        <v>15</v>
      </c>
      <c r="T23" s="390" t="s">
        <v>366</v>
      </c>
      <c r="U23" s="238" t="s">
        <v>366</v>
      </c>
      <c r="V23" s="238" t="s">
        <v>366</v>
      </c>
      <c r="W23" s="238" t="s">
        <v>366</v>
      </c>
      <c r="X23" s="238" t="s">
        <v>366</v>
      </c>
      <c r="Y23" s="238" t="s">
        <v>366</v>
      </c>
      <c r="Z23" s="238" t="s">
        <v>366</v>
      </c>
      <c r="AA23" s="238" t="s">
        <v>366</v>
      </c>
      <c r="AB23" s="238" t="s">
        <v>366</v>
      </c>
      <c r="AC23" s="238" t="s">
        <v>366</v>
      </c>
      <c r="AD23" s="238" t="s">
        <v>366</v>
      </c>
      <c r="AE23" s="238" t="s">
        <v>366</v>
      </c>
      <c r="AF23" s="93">
        <f>IF(T23="ANO",5,0)+IF(U23="ANO",5,0)+IF(V23="ANO",5,0)+IF(W23="ANO",5,0)+IF(X23="ANO",5,0)+IF(Y23="ANO",5,0)+IF(Z23="ANO",5,0)+IF(AA23="ANO",5,0)+IF(AB23="ANO",5,0)+IF(AC23="ANO",5,0)+IF(AD23="ANO",5,0)+IF(AE23="ANO",5,0)</f>
        <v>60</v>
      </c>
      <c r="AG23" s="1294" t="s">
        <v>366</v>
      </c>
      <c r="AH23" s="238" t="s">
        <v>366</v>
      </c>
      <c r="AI23" s="1295"/>
      <c r="AJ23" s="252"/>
      <c r="AK23" s="252"/>
      <c r="AL23" s="238"/>
      <c r="AM23" s="407"/>
      <c r="AN23" s="252"/>
      <c r="AO23" s="252"/>
      <c r="AP23" s="115">
        <f>IF(AG23="ANO",8,0)+IF(AH23="ANO",8,0)+IF(AI23="ANO",8,0)+IF(AJ23="ANO",8,0)+IF(AK23="ANO",8,0)+IF(AL23="ANO",8,0)+IF(AM23="ANO",8,0)+IF(AN23="ANO",8,0)+IF(AO23="ANO",8,0)</f>
        <v>16</v>
      </c>
      <c r="AQ23" s="390" t="s">
        <v>366</v>
      </c>
      <c r="AR23" s="238" t="s">
        <v>366</v>
      </c>
      <c r="AS23" s="238"/>
      <c r="AT23" s="116">
        <f>IF(AQ23="ANO",8,0)+IF(AR23="ANO",8,0)+IF(AS23="ANO",8,0)</f>
        <v>16</v>
      </c>
      <c r="AU23" s="791"/>
      <c r="AV23" s="252"/>
      <c r="AW23" s="573"/>
      <c r="AX23" s="118">
        <f>IF(AU23="ANO",15,0)+IF(AV23="ANO",15,0)+IF(AW23="ANO",15,0)</f>
        <v>0</v>
      </c>
      <c r="AY23" s="468">
        <f>G23+I23+P23+S23+AF23+AP23+AT23+AX23</f>
        <v>124.7278020378457</v>
      </c>
      <c r="AZ23" s="860" t="s">
        <v>14</v>
      </c>
      <c r="BA23" s="637" t="s">
        <v>20</v>
      </c>
      <c r="BB23" s="191">
        <f>AY23/$AY$59*100</f>
        <v>2.318085225796402</v>
      </c>
      <c r="BC23" s="192">
        <f>AY23/$BC$5*100</f>
        <v>51.54041406522549</v>
      </c>
      <c r="BD23" s="410" t="str">
        <f>B23</f>
        <v>Crystalex CZ, s.r.o. (Nový Bor)</v>
      </c>
      <c r="BE23" s="612"/>
    </row>
    <row r="24" spans="1:57" ht="15" customHeight="1">
      <c r="A24" s="201" t="s">
        <v>20</v>
      </c>
      <c r="B24" s="213" t="s">
        <v>614</v>
      </c>
      <c r="C24" s="559">
        <v>-8</v>
      </c>
      <c r="D24" s="103">
        <f>C24</f>
        <v>-8</v>
      </c>
      <c r="E24" s="404">
        <v>0</v>
      </c>
      <c r="F24" s="170">
        <f>IF(E24&gt;0,E24,0)</f>
        <v>0</v>
      </c>
      <c r="G24" s="97">
        <f>D24+F24</f>
        <v>-8</v>
      </c>
      <c r="H24" s="566" t="s">
        <v>366</v>
      </c>
      <c r="I24" s="100">
        <f>IF(H24="ANO",15,0)</f>
        <v>15</v>
      </c>
      <c r="J24" s="390" t="s">
        <v>366</v>
      </c>
      <c r="K24" s="238"/>
      <c r="L24" s="52"/>
      <c r="M24" s="52"/>
      <c r="N24" s="52"/>
      <c r="O24" s="52"/>
      <c r="P24" s="108">
        <f>IF(J24="ANO",15,0)+IF(K24="ANO",15,0)+IF(L24="ANO",10,0)+IF(M24="ANO",10,0)+IF(N24="ANO",5,0)+IF(O24="ANO",5,0)</f>
        <v>15</v>
      </c>
      <c r="Q24" s="390"/>
      <c r="R24" s="238" t="s">
        <v>366</v>
      </c>
      <c r="S24" s="110">
        <f>IF(Q24="ANO",8,0)+IF(R24="ANO",15,0)</f>
        <v>15</v>
      </c>
      <c r="T24" s="390" t="s">
        <v>366</v>
      </c>
      <c r="U24" s="238" t="s">
        <v>366</v>
      </c>
      <c r="V24" s="238" t="s">
        <v>366</v>
      </c>
      <c r="W24" s="238" t="s">
        <v>366</v>
      </c>
      <c r="X24" s="238" t="s">
        <v>366</v>
      </c>
      <c r="Y24" s="238" t="s">
        <v>366</v>
      </c>
      <c r="Z24" s="238" t="s">
        <v>366</v>
      </c>
      <c r="AA24" s="238" t="s">
        <v>366</v>
      </c>
      <c r="AB24" s="238" t="s">
        <v>366</v>
      </c>
      <c r="AC24" s="238" t="s">
        <v>366</v>
      </c>
      <c r="AD24" s="238" t="s">
        <v>366</v>
      </c>
      <c r="AE24" s="238" t="s">
        <v>366</v>
      </c>
      <c r="AF24" s="93">
        <f>IF(T24="ANO",5,0)+IF(U24="ANO",5,0)+IF(V24="ANO",5,0)+IF(W24="ANO",5,0)+IF(X24="ANO",5,0)+IF(Y24="ANO",5,0)+IF(Z24="ANO",5,0)+IF(AA24="ANO",5,0)+IF(AB24="ANO",5,0)+IF(AC24="ANO",5,0)+IF(AD24="ANO",5,0)+IF(AE24="ANO",5,0)</f>
        <v>60</v>
      </c>
      <c r="AG24" s="566" t="s">
        <v>366</v>
      </c>
      <c r="AH24" s="238"/>
      <c r="AI24" s="572"/>
      <c r="AJ24" s="252"/>
      <c r="AK24" s="252"/>
      <c r="AL24" s="238"/>
      <c r="AM24" s="407"/>
      <c r="AN24" s="252"/>
      <c r="AO24" s="252"/>
      <c r="AP24" s="115">
        <f>IF(AG24="ANO",8,0)+IF(AH24="ANO",8,0)+IF(AI24="ANO",8,0)+IF(AJ24="ANO",8,0)+IF(AK24="ANO",8,0)+IF(AL24="ANO",8,0)+IF(AM24="ANO",8,0)+IF(AN24="ANO",8,0)+IF(AO24="ANO",8,0)</f>
        <v>8</v>
      </c>
      <c r="AQ24" s="390" t="s">
        <v>366</v>
      </c>
      <c r="AR24" s="238" t="s">
        <v>366</v>
      </c>
      <c r="AS24" s="238"/>
      <c r="AT24" s="116">
        <f>IF(AQ24="ANO",8,0)+IF(AR24="ANO",8,0)+IF(AS24="ANO",8,0)</f>
        <v>16</v>
      </c>
      <c r="AU24" s="791"/>
      <c r="AV24" s="252"/>
      <c r="AW24" s="573"/>
      <c r="AX24" s="118">
        <f>IF(AU24="ANO",15,0)+IF(AV24="ANO",15,0)+IF(AW24="ANO",15,0)</f>
        <v>0</v>
      </c>
      <c r="AY24" s="467">
        <f>G24+I24+P24+S24+AF24+AP24+AT24+AX24</f>
        <v>121</v>
      </c>
      <c r="AZ24" s="860" t="s">
        <v>15</v>
      </c>
      <c r="BA24" s="637" t="s">
        <v>14</v>
      </c>
      <c r="BB24" s="191">
        <f>AY24/$AY$59*100</f>
        <v>2.2488034563156742</v>
      </c>
      <c r="BC24" s="192">
        <f>AY24/$BC$5*100</f>
        <v>50</v>
      </c>
      <c r="BD24" s="415" t="str">
        <f>B24</f>
        <v>Knauf Insulation, spol. s r.o. (Krupka)</v>
      </c>
      <c r="BE24" s="811"/>
    </row>
    <row r="25" spans="1:57" ht="15" customHeight="1">
      <c r="A25" s="201" t="s">
        <v>37</v>
      </c>
      <c r="B25" s="210" t="s">
        <v>600</v>
      </c>
      <c r="C25" s="559">
        <v>-1</v>
      </c>
      <c r="D25" s="103">
        <f>C25</f>
        <v>-1</v>
      </c>
      <c r="E25" s="404">
        <v>-0.49916805324459235</v>
      </c>
      <c r="F25" s="170">
        <f>IF(E25&gt;0,E25,0)</f>
        <v>0</v>
      </c>
      <c r="G25" s="97">
        <f>D25+F25</f>
        <v>-1</v>
      </c>
      <c r="H25" s="566"/>
      <c r="I25" s="100">
        <f>IF(H25="ANO",15,0)</f>
        <v>0</v>
      </c>
      <c r="J25" s="390" t="s">
        <v>366</v>
      </c>
      <c r="K25" s="238"/>
      <c r="L25" s="2"/>
      <c r="M25" s="2"/>
      <c r="N25" s="11"/>
      <c r="O25" s="2"/>
      <c r="P25" s="108">
        <f>IF(J25="ANO",15,0)+IF(K25="ANO",15,0)+IF(L25="ANO",10,0)+IF(M25="ANO",10,0)+IF(N25="ANO",5,0)+IF(O25="ANO",5,0)</f>
        <v>15</v>
      </c>
      <c r="Q25" s="390"/>
      <c r="R25" s="238" t="s">
        <v>366</v>
      </c>
      <c r="S25" s="110">
        <f>IF(Q25="ANO",8,0)+IF(R25="ANO",15,0)</f>
        <v>15</v>
      </c>
      <c r="T25" s="390" t="s">
        <v>366</v>
      </c>
      <c r="U25" s="238" t="s">
        <v>366</v>
      </c>
      <c r="V25" s="238" t="s">
        <v>366</v>
      </c>
      <c r="W25" s="238" t="s">
        <v>366</v>
      </c>
      <c r="X25" s="238" t="s">
        <v>366</v>
      </c>
      <c r="Y25" s="238" t="s">
        <v>366</v>
      </c>
      <c r="Z25" s="238" t="s">
        <v>366</v>
      </c>
      <c r="AA25" s="238" t="s">
        <v>366</v>
      </c>
      <c r="AB25" s="238" t="s">
        <v>366</v>
      </c>
      <c r="AC25" s="238" t="s">
        <v>366</v>
      </c>
      <c r="AD25" s="238" t="s">
        <v>366</v>
      </c>
      <c r="AE25" s="238" t="s">
        <v>366</v>
      </c>
      <c r="AF25" s="93">
        <f>IF(T25="ANO",5,0)+IF(U25="ANO",5,0)+IF(V25="ANO",5,0)+IF(W25="ANO",5,0)+IF(X25="ANO",5,0)+IF(Y25="ANO",5,0)+IF(Z25="ANO",5,0)+IF(AA25="ANO",5,0)+IF(AB25="ANO",5,0)+IF(AC25="ANO",5,0)+IF(AD25="ANO",5,0)+IF(AE25="ANO",5,0)</f>
        <v>60</v>
      </c>
      <c r="AG25" s="390" t="s">
        <v>366</v>
      </c>
      <c r="AH25" s="238" t="s">
        <v>366</v>
      </c>
      <c r="AI25" s="407"/>
      <c r="AJ25" s="252"/>
      <c r="AK25" s="252"/>
      <c r="AL25" s="238"/>
      <c r="AM25" s="407"/>
      <c r="AN25" s="252"/>
      <c r="AO25" s="252"/>
      <c r="AP25" s="115">
        <f>IF(AG25="ANO",8,0)+IF(AH25="ANO",8,0)+IF(AI25="ANO",8,0)+IF(AJ25="ANO",8,0)+IF(AK25="ANO",8,0)+IF(AL25="ANO",8,0)+IF(AM25="ANO",8,0)+IF(AN25="ANO",8,0)+IF(AO25="ANO",8,0)</f>
        <v>16</v>
      </c>
      <c r="AQ25" s="390" t="s">
        <v>366</v>
      </c>
      <c r="AR25" s="238" t="s">
        <v>366</v>
      </c>
      <c r="AS25" s="238"/>
      <c r="AT25" s="116">
        <f>IF(AQ25="ANO",8,0)+IF(AR25="ANO",8,0)+IF(AS25="ANO",8,0)</f>
        <v>16</v>
      </c>
      <c r="AU25" s="791"/>
      <c r="AV25" s="252"/>
      <c r="AW25" s="573"/>
      <c r="AX25" s="118">
        <f>IF(AU25="ANO",15,0)+IF(AV25="ANO",15,0)+IF(AW25="ANO",8,0)</f>
        <v>0</v>
      </c>
      <c r="AY25" s="467">
        <f>G25+I25+P25+S25+AF25+AP25+AT25+AX25</f>
        <v>121</v>
      </c>
      <c r="AZ25" s="860" t="s">
        <v>16</v>
      </c>
      <c r="BA25" s="637" t="s">
        <v>196</v>
      </c>
      <c r="BB25" s="191">
        <f>AY25/$AY$59*100</f>
        <v>2.2488034563156742</v>
      </c>
      <c r="BC25" s="192">
        <f>AY25/$BC$5*100</f>
        <v>50</v>
      </c>
      <c r="BD25" s="410" t="str">
        <f>B25</f>
        <v>Sklárny Kavalier (Sázava)</v>
      </c>
      <c r="BE25" s="612"/>
    </row>
    <row r="26" spans="1:57" ht="15" customHeight="1">
      <c r="A26" s="201" t="s">
        <v>18</v>
      </c>
      <c r="B26" s="210" t="s">
        <v>604</v>
      </c>
      <c r="C26" s="559">
        <v>4</v>
      </c>
      <c r="D26" s="103">
        <f>C26</f>
        <v>4</v>
      </c>
      <c r="E26" s="404">
        <v>-1.6172506738544474</v>
      </c>
      <c r="F26" s="170">
        <f>IF(E26&gt;0,E26,0)</f>
        <v>0</v>
      </c>
      <c r="G26" s="97">
        <f>D26+F26</f>
        <v>4</v>
      </c>
      <c r="H26" s="566"/>
      <c r="I26" s="100">
        <f>IF(H26="ANO",15,0)</f>
        <v>0</v>
      </c>
      <c r="J26" s="390" t="s">
        <v>366</v>
      </c>
      <c r="K26" s="238"/>
      <c r="L26" s="2"/>
      <c r="M26" s="2"/>
      <c r="N26" s="11"/>
      <c r="O26" s="2"/>
      <c r="P26" s="108">
        <f>IF(J26="ANO",15,0)+IF(K26="ANO",15,0)+IF(L26="ANO",10,0)+IF(M26="ANO",10,0)+IF(N26="ANO",5,0)+IF(O26="ANO",5,0)</f>
        <v>15</v>
      </c>
      <c r="Q26" s="390"/>
      <c r="R26" s="238" t="s">
        <v>366</v>
      </c>
      <c r="S26" s="110">
        <f>IF(Q26="ANO",8,0)+IF(R26="ANO",15,0)</f>
        <v>15</v>
      </c>
      <c r="T26" s="390" t="s">
        <v>366</v>
      </c>
      <c r="U26" s="238" t="s">
        <v>366</v>
      </c>
      <c r="V26" s="238" t="s">
        <v>366</v>
      </c>
      <c r="W26" s="238" t="s">
        <v>366</v>
      </c>
      <c r="X26" s="238" t="s">
        <v>366</v>
      </c>
      <c r="Y26" s="238" t="s">
        <v>366</v>
      </c>
      <c r="Z26" s="238" t="s">
        <v>366</v>
      </c>
      <c r="AA26" s="238" t="s">
        <v>366</v>
      </c>
      <c r="AB26" s="238" t="s">
        <v>366</v>
      </c>
      <c r="AC26" s="238" t="s">
        <v>366</v>
      </c>
      <c r="AD26" s="238" t="s">
        <v>366</v>
      </c>
      <c r="AE26" s="238" t="s">
        <v>366</v>
      </c>
      <c r="AF26" s="93">
        <f>IF(T26="ANO",5,0)+IF(U26="ANO",5,0)+IF(V26="ANO",5,0)+IF(W26="ANO",5,0)+IF(X26="ANO",5,0)+IF(Y26="ANO",5,0)+IF(Z26="ANO",5,0)+IF(AA26="ANO",5,0)+IF(AB26="ANO",5,0)+IF(AC26="ANO",5,0)+IF(AD26="ANO",5,0)+IF(AE26="ANO",5,0)</f>
        <v>60</v>
      </c>
      <c r="AG26" s="566" t="s">
        <v>366</v>
      </c>
      <c r="AH26" s="238" t="s">
        <v>366</v>
      </c>
      <c r="AI26" s="572"/>
      <c r="AJ26" s="252"/>
      <c r="AK26" s="252"/>
      <c r="AL26" s="238"/>
      <c r="AM26" s="407"/>
      <c r="AN26" s="252"/>
      <c r="AO26" s="238"/>
      <c r="AP26" s="115">
        <f>IF(AG26="ANO",8,0)+IF(AH26="ANO",8,0)+IF(AI26="ANO",8,0)+IF(AJ26="ANO",8,0)+IF(AK26="ANO",8,0)+IF(AL26="ANO",8,0)+IF(AM26="ANO",8,0)+IF(AN26="ANO",8,0)+IF(AO26="ANO",8,0)</f>
        <v>16</v>
      </c>
      <c r="AQ26" s="390" t="s">
        <v>366</v>
      </c>
      <c r="AR26" s="238"/>
      <c r="AS26" s="238"/>
      <c r="AT26" s="116">
        <f>IF(AQ26="ANO",8,0)+IF(AR26="ANO",8,0)+IF(AS26="ANO",8,0)</f>
        <v>8</v>
      </c>
      <c r="AU26" s="791"/>
      <c r="AV26" s="252"/>
      <c r="AW26" s="573"/>
      <c r="AX26" s="118">
        <f>IF(AU26="ANO",15,0)+IF(AV26="ANO",15,0)+IF(AW26="ANO",8,0)</f>
        <v>0</v>
      </c>
      <c r="AY26" s="467">
        <f>G26+I26+P26+S26+AF26+AP26+AT26+AX26</f>
        <v>118</v>
      </c>
      <c r="AZ26" s="860" t="s">
        <v>17</v>
      </c>
      <c r="BA26" s="637" t="s">
        <v>12</v>
      </c>
      <c r="BB26" s="191">
        <f>AY26/$AY$59*100</f>
        <v>2.1930479987210707</v>
      </c>
      <c r="BC26" s="192">
        <f>AY26/$BC$5*100</f>
        <v>48.760330578512395</v>
      </c>
      <c r="BD26" s="410" t="str">
        <f>B26</f>
        <v>Ideal Standard s.r.o. (Teplice)</v>
      </c>
      <c r="BE26" s="612"/>
    </row>
    <row r="27" spans="1:57" ht="15" customHeight="1">
      <c r="A27" s="201" t="s">
        <v>8</v>
      </c>
      <c r="B27" s="212" t="s">
        <v>64</v>
      </c>
      <c r="C27" s="559">
        <v>-12</v>
      </c>
      <c r="D27" s="103">
        <f>C27</f>
        <v>-12</v>
      </c>
      <c r="E27" s="404">
        <v>-1.5625</v>
      </c>
      <c r="F27" s="170">
        <f>IF(E27&gt;0,E27,0)</f>
        <v>0</v>
      </c>
      <c r="G27" s="97">
        <f>D27+F27</f>
        <v>-12</v>
      </c>
      <c r="H27" s="566" t="s">
        <v>366</v>
      </c>
      <c r="I27" s="100">
        <f>IF(H27="ANO",15,0)</f>
        <v>15</v>
      </c>
      <c r="J27" s="238" t="s">
        <v>366</v>
      </c>
      <c r="K27" s="238"/>
      <c r="L27" s="2"/>
      <c r="M27" s="2"/>
      <c r="N27" s="11"/>
      <c r="O27" s="2"/>
      <c r="P27" s="108">
        <f>IF(J27="ANO",15,0)+IF(K27="ANO",15,0)+IF(L27="ANO",10,0)+IF(M27="ANO",10,0)+IF(N27="ANO",5,0)+IF(O27="ANO",5,0)</f>
        <v>15</v>
      </c>
      <c r="Q27" s="238"/>
      <c r="R27" s="238" t="s">
        <v>366</v>
      </c>
      <c r="S27" s="110">
        <f>IF(Q27="ANO",8,0)+IF(R27="ANO",15,0)</f>
        <v>15</v>
      </c>
      <c r="T27" s="390" t="s">
        <v>366</v>
      </c>
      <c r="U27" s="238" t="s">
        <v>366</v>
      </c>
      <c r="V27" s="238" t="s">
        <v>366</v>
      </c>
      <c r="W27" s="238" t="s">
        <v>366</v>
      </c>
      <c r="X27" s="238" t="s">
        <v>366</v>
      </c>
      <c r="Y27" s="238" t="s">
        <v>366</v>
      </c>
      <c r="Z27" s="238" t="s">
        <v>366</v>
      </c>
      <c r="AA27" s="238" t="s">
        <v>366</v>
      </c>
      <c r="AB27" s="238" t="s">
        <v>366</v>
      </c>
      <c r="AC27" s="238" t="s">
        <v>366</v>
      </c>
      <c r="AD27" s="238" t="s">
        <v>366</v>
      </c>
      <c r="AE27" s="238" t="s">
        <v>366</v>
      </c>
      <c r="AF27" s="93">
        <f>IF(T27="ANO",5,0)+IF(U27="ANO",5,0)+IF(V27="ANO",5,0)+IF(W27="ANO",5,0)+IF(X27="ANO",5,0)+IF(Y27="ANO",5,0)+IF(Z27="ANO",5,0)+IF(AA27="ANO",5,0)+IF(AB27="ANO",5,0)+IF(AC27="ANO",5,0)+IF(AD27="ANO",5,0)+IF(AE27="ANO",5,0)</f>
        <v>60</v>
      </c>
      <c r="AG27" s="566" t="s">
        <v>366</v>
      </c>
      <c r="AH27" s="238" t="s">
        <v>366</v>
      </c>
      <c r="AI27" s="572"/>
      <c r="AJ27" s="252"/>
      <c r="AK27" s="252"/>
      <c r="AL27" s="238"/>
      <c r="AM27" s="407"/>
      <c r="AN27" s="252"/>
      <c r="AO27" s="252"/>
      <c r="AP27" s="115">
        <f>IF(AG27="ANO",8,0)+IF(AH27="ANO",8,0)+IF(AI27="ANO",8,0)+IF(AJ27="ANO",8,0)+IF(AK27="ANO",8,0)+IF(AL27="ANO",8,0)+IF(AM27="ANO",8,0)+IF(AN27="ANO",8,0)+IF(AO27="ANO",8,0)</f>
        <v>16</v>
      </c>
      <c r="AQ27" s="390"/>
      <c r="AR27" s="238" t="s">
        <v>366</v>
      </c>
      <c r="AS27" s="238"/>
      <c r="AT27" s="116">
        <f>IF(AQ27="ANO",8,0)+IF(AR27="ANO",8,0)+IF(AS27="ANO",8,0)</f>
        <v>8</v>
      </c>
      <c r="AU27" s="793"/>
      <c r="AV27" s="238"/>
      <c r="AW27" s="573"/>
      <c r="AX27" s="118">
        <f>IF(AU27="ANO",15,0)+IF(AV27="ANO",15,0)+IF(AW27="ANO",15,0)</f>
        <v>0</v>
      </c>
      <c r="AY27" s="467">
        <f>G27+I27+P27+S27+AF27+AP27+AT27+AX27</f>
        <v>117</v>
      </c>
      <c r="AZ27" s="860" t="s">
        <v>18</v>
      </c>
      <c r="BA27" s="637" t="s">
        <v>30</v>
      </c>
      <c r="BB27" s="191">
        <f>AY27/$AY$59*100</f>
        <v>2.1744628461895363</v>
      </c>
      <c r="BC27" s="192">
        <f>AY27/$BC$5*100</f>
        <v>48.34710743801653</v>
      </c>
      <c r="BD27" s="410" t="str">
        <f>B27</f>
        <v>Crystal Bohemia Poděbrady</v>
      </c>
      <c r="BE27" s="612" t="s">
        <v>567</v>
      </c>
    </row>
    <row r="28" spans="1:57" ht="15" customHeight="1">
      <c r="A28" s="201" t="s">
        <v>203</v>
      </c>
      <c r="B28" s="258" t="s">
        <v>372</v>
      </c>
      <c r="C28" s="559">
        <v>11</v>
      </c>
      <c r="D28" s="103">
        <f>C28</f>
        <v>11</v>
      </c>
      <c r="E28" s="404">
        <v>-3.6036036036036037</v>
      </c>
      <c r="F28" s="170">
        <f>IF(E28&gt;0,E28,0)</f>
        <v>0</v>
      </c>
      <c r="G28" s="97">
        <f>D28+F28</f>
        <v>11</v>
      </c>
      <c r="H28" s="566"/>
      <c r="I28" s="100">
        <f>IF(H28="ANO",15,0)</f>
        <v>0</v>
      </c>
      <c r="J28" s="390" t="s">
        <v>366</v>
      </c>
      <c r="K28" s="238"/>
      <c r="L28" s="2"/>
      <c r="M28" s="2"/>
      <c r="N28" s="2"/>
      <c r="O28" s="2"/>
      <c r="P28" s="108">
        <f>IF(J28="ANO",15,0)+IF(K28="ANO",15,0)+IF(L28="ANO",10,0)+IF(M28="ANO",10,0)+IF(N28="ANO",5,0)+IF(O28="ANO",5,0)</f>
        <v>15</v>
      </c>
      <c r="Q28" s="390"/>
      <c r="R28" s="238" t="s">
        <v>366</v>
      </c>
      <c r="S28" s="110">
        <f>IF(Q28="ANO",8,0)+IF(R28="ANO",15,0)</f>
        <v>15</v>
      </c>
      <c r="T28" s="390" t="s">
        <v>366</v>
      </c>
      <c r="U28" s="238" t="s">
        <v>366</v>
      </c>
      <c r="V28" s="238" t="s">
        <v>366</v>
      </c>
      <c r="W28" s="238"/>
      <c r="X28" s="238" t="s">
        <v>366</v>
      </c>
      <c r="Y28" s="238" t="s">
        <v>366</v>
      </c>
      <c r="Z28" s="238" t="s">
        <v>366</v>
      </c>
      <c r="AA28" s="238" t="s">
        <v>366</v>
      </c>
      <c r="AB28" s="238"/>
      <c r="AC28" s="238" t="s">
        <v>366</v>
      </c>
      <c r="AD28" s="238" t="s">
        <v>366</v>
      </c>
      <c r="AE28" s="238" t="s">
        <v>366</v>
      </c>
      <c r="AF28" s="93">
        <f>IF(T28="ANO",5,0)+IF(U28="ANO",5,0)+IF(V28="ANO",5,0)+IF(W28="ANO",5,0)+IF(X28="ANO",5,0)+IF(Y28="ANO",5,0)+IF(Z28="ANO",5,0)+IF(AA28="ANO",5,0)+IF(AB28="ANO",5,0)+IF(AC28="ANO",5,0)+IF(AD28="ANO",5,0)+IF(AE28="ANO",5,0)</f>
        <v>50</v>
      </c>
      <c r="AG28" s="566" t="s">
        <v>366</v>
      </c>
      <c r="AH28" s="238" t="s">
        <v>366</v>
      </c>
      <c r="AI28" s="572"/>
      <c r="AJ28" s="252"/>
      <c r="AK28" s="252"/>
      <c r="AL28" s="238"/>
      <c r="AM28" s="407"/>
      <c r="AN28" s="252"/>
      <c r="AO28" s="252"/>
      <c r="AP28" s="115">
        <f>IF(AG28="ANO",8,0)+IF(AH28="ANO",8,0)+IF(AI28="ANO",8,0)+IF(AJ28="ANO",8,0)+IF(AK28="ANO",8,0)+IF(AL28="ANO",8,0)+IF(AM28="ANO",8,0)+IF(AN28="ANO",8,0)+IF(AO28="ANO",8,0)</f>
        <v>16</v>
      </c>
      <c r="AQ28" s="390"/>
      <c r="AR28" s="238" t="s">
        <v>366</v>
      </c>
      <c r="AS28" s="238"/>
      <c r="AT28" s="116">
        <f>IF(AQ28="ANO",8,0)+IF(AR28="ANO",8,0)+IF(AS28="ANO",8,0)</f>
        <v>8</v>
      </c>
      <c r="AU28" s="791"/>
      <c r="AV28" s="252"/>
      <c r="AW28" s="573"/>
      <c r="AX28" s="118">
        <f>IF(AU28="ANO",15,0)+IF(AV28="ANO",15,0)+IF(AW28="ANO",15,0)</f>
        <v>0</v>
      </c>
      <c r="AY28" s="467">
        <f>G28+I28+P28+S28+AF28+AP28+AT28+AX28</f>
        <v>115</v>
      </c>
      <c r="AZ28" s="860" t="s">
        <v>19</v>
      </c>
      <c r="BA28" s="637" t="s">
        <v>25</v>
      </c>
      <c r="BB28" s="191">
        <f>AY28/$AY$59*100</f>
        <v>2.1372925411264676</v>
      </c>
      <c r="BC28" s="192">
        <f>AY28/$BC$5*100</f>
        <v>47.5206611570248</v>
      </c>
      <c r="BD28" s="411" t="str">
        <f>B28</f>
        <v>AGC Flat Glass Czech a.s., závod Barevka (Dubí)</v>
      </c>
      <c r="BE28" s="612"/>
    </row>
    <row r="29" spans="1:57" ht="15" customHeight="1">
      <c r="A29" s="201" t="s">
        <v>49</v>
      </c>
      <c r="B29" s="212" t="s">
        <v>612</v>
      </c>
      <c r="C29" s="559">
        <v>-7</v>
      </c>
      <c r="D29" s="103">
        <f>C29</f>
        <v>-7</v>
      </c>
      <c r="E29" s="404">
        <v>-1.8450184501845017</v>
      </c>
      <c r="F29" s="170">
        <f>IF(E29&gt;0,E29,0)</f>
        <v>0</v>
      </c>
      <c r="G29" s="97">
        <f>D29+F29</f>
        <v>-7</v>
      </c>
      <c r="H29" s="566" t="s">
        <v>366</v>
      </c>
      <c r="I29" s="100">
        <f>IF(H29="ANO",15,0)</f>
        <v>15</v>
      </c>
      <c r="J29" s="390" t="s">
        <v>366</v>
      </c>
      <c r="K29" s="238"/>
      <c r="L29" s="2"/>
      <c r="M29" s="2"/>
      <c r="N29" s="11"/>
      <c r="O29" s="2"/>
      <c r="P29" s="108">
        <f>IF(J29="ANO",15,0)+IF(K29="ANO",15,0)+IF(L29="ANO",10,0)+IF(M29="ANO",10,0)+IF(N29="ANO",5,0)+IF(O29="ANO",5,0)</f>
        <v>15</v>
      </c>
      <c r="Q29" s="390"/>
      <c r="R29" s="238" t="s">
        <v>366</v>
      </c>
      <c r="S29" s="110">
        <f>IF(Q29="ANO",8,0)+IF(R29="ANO",15,0)</f>
        <v>15</v>
      </c>
      <c r="T29" s="390" t="s">
        <v>366</v>
      </c>
      <c r="U29" s="238" t="s">
        <v>366</v>
      </c>
      <c r="V29" s="238" t="s">
        <v>366</v>
      </c>
      <c r="W29" s="238" t="s">
        <v>366</v>
      </c>
      <c r="X29" s="238" t="s">
        <v>366</v>
      </c>
      <c r="Y29" s="238" t="s">
        <v>366</v>
      </c>
      <c r="Z29" s="238" t="s">
        <v>366</v>
      </c>
      <c r="AA29" s="238" t="s">
        <v>366</v>
      </c>
      <c r="AB29" s="238" t="s">
        <v>366</v>
      </c>
      <c r="AC29" s="238" t="s">
        <v>366</v>
      </c>
      <c r="AD29" s="238" t="s">
        <v>366</v>
      </c>
      <c r="AE29" s="238" t="s">
        <v>366</v>
      </c>
      <c r="AF29" s="93">
        <f>IF(T29="ANO",5,0)+IF(U29="ANO",5,0)+IF(V29="ANO",5,0)+IF(W29="ANO",5,0)+IF(X29="ANO",5,0)+IF(Y29="ANO",5,0)+IF(Z29="ANO",5,0)+IF(AA29="ANO",5,0)+IF(AB29="ANO",5,0)+IF(AC29="ANO",5,0)+IF(AD29="ANO",5,0)+IF(AE29="ANO",5,0)</f>
        <v>60</v>
      </c>
      <c r="AG29" s="566" t="s">
        <v>366</v>
      </c>
      <c r="AH29" s="238" t="s">
        <v>366</v>
      </c>
      <c r="AI29" s="572"/>
      <c r="AJ29" s="252"/>
      <c r="AK29" s="252"/>
      <c r="AL29" s="238"/>
      <c r="AM29" s="407"/>
      <c r="AN29" s="252"/>
      <c r="AO29" s="238"/>
      <c r="AP29" s="115">
        <f>IF(AG29="ANO",8,0)+IF(AH29="ANO",8,0)+IF(AI29="ANO",8,0)+IF(AJ29="ANO",8,0)+IF(AK29="ANO",8,0)+IF(AL29="ANO",8,0)+IF(AM29="ANO",8,0)+IF(AN29="ANO",8,0)+IF(AO29="ANO",8,0)</f>
        <v>16</v>
      </c>
      <c r="AQ29" s="390"/>
      <c r="AR29" s="238"/>
      <c r="AS29" s="238"/>
      <c r="AT29" s="116">
        <f>IF(AQ29="ANO",8,0)+IF(AR29="ANO",8,0)+IF(AS29="ANO",8,0)</f>
        <v>0</v>
      </c>
      <c r="AU29" s="566"/>
      <c r="AV29" s="252"/>
      <c r="AW29" s="573"/>
      <c r="AX29" s="118">
        <f>IF(AU29="ANO",15,0)+IF(AV29="ANO",15,0)+IF(AW29="ANO",15,0)</f>
        <v>0</v>
      </c>
      <c r="AY29" s="467">
        <f>G29+I29+P29+S29+AF29+AP29+AT29+AX29</f>
        <v>114</v>
      </c>
      <c r="AZ29" s="860" t="s">
        <v>20</v>
      </c>
      <c r="BA29" s="637" t="s">
        <v>10</v>
      </c>
      <c r="BB29" s="191">
        <f>AY29/$AY$59*100</f>
        <v>2.118707388594933</v>
      </c>
      <c r="BC29" s="192">
        <f>AY29/$BC$5*100</f>
        <v>47.107438016528924</v>
      </c>
      <c r="BD29" s="410" t="str">
        <f>B29</f>
        <v>Vitrablok (Duchcov)</v>
      </c>
      <c r="BE29" s="612"/>
    </row>
    <row r="30" spans="1:57" ht="15" customHeight="1">
      <c r="A30" s="326" t="s">
        <v>202</v>
      </c>
      <c r="B30" s="710" t="s">
        <v>300</v>
      </c>
      <c r="C30" s="560"/>
      <c r="D30" s="103">
        <f>C30</f>
        <v>0</v>
      </c>
      <c r="E30" s="563"/>
      <c r="F30" s="170">
        <f>IF(E30&gt;0,E30,0)</f>
        <v>0</v>
      </c>
      <c r="G30" s="97">
        <f>D30+F30</f>
        <v>0</v>
      </c>
      <c r="H30" s="566" t="s">
        <v>366</v>
      </c>
      <c r="I30" s="100">
        <f>IF(H30="ANO",15,0)</f>
        <v>15</v>
      </c>
      <c r="J30" s="390" t="s">
        <v>366</v>
      </c>
      <c r="K30" s="238"/>
      <c r="L30" s="2"/>
      <c r="M30" s="2"/>
      <c r="N30" s="11"/>
      <c r="O30" s="2"/>
      <c r="P30" s="108">
        <f>IF(J30="ANO",15,0)+IF(K30="ANO",15,0)+IF(L30="ANO",10,0)+IF(M30="ANO",10,0)+IF(N30="ANO",5,0)+IF(O30="ANO",5,0)</f>
        <v>15</v>
      </c>
      <c r="Q30" s="546"/>
      <c r="R30" s="535"/>
      <c r="S30" s="110">
        <f>IF(Q30="ANO",8,0)+IF(R30="ANO",15,0)</f>
        <v>0</v>
      </c>
      <c r="T30" s="308" t="s">
        <v>366</v>
      </c>
      <c r="U30" s="238" t="s">
        <v>366</v>
      </c>
      <c r="V30" s="238" t="s">
        <v>366</v>
      </c>
      <c r="W30" s="238" t="s">
        <v>366</v>
      </c>
      <c r="X30" s="238" t="s">
        <v>366</v>
      </c>
      <c r="Y30" s="238" t="s">
        <v>366</v>
      </c>
      <c r="Z30" s="238" t="s">
        <v>366</v>
      </c>
      <c r="AA30" s="238" t="s">
        <v>366</v>
      </c>
      <c r="AB30" s="238" t="s">
        <v>366</v>
      </c>
      <c r="AC30" s="238" t="s">
        <v>366</v>
      </c>
      <c r="AD30" s="238" t="s">
        <v>366</v>
      </c>
      <c r="AE30" s="238" t="s">
        <v>366</v>
      </c>
      <c r="AF30" s="93">
        <f>IF(T30="ANO",5,0)+IF(U30="ANO",5,0)+IF(V30="ANO",5,0)+IF(W30="ANO",5,0)+IF(X30="ANO",5,0)+IF(Y30="ANO",5,0)+IF(Z30="ANO",5,0)+IF(AA30="ANO",5,0)+IF(AB30="ANO",5,0)+IF(AC30="ANO",5,0)+IF(AD30="ANO",5,0)+IF(AE30="ANO",5,0)</f>
        <v>60</v>
      </c>
      <c r="AG30" s="566"/>
      <c r="AH30" s="238"/>
      <c r="AI30" s="572"/>
      <c r="AJ30" s="252"/>
      <c r="AK30" s="252"/>
      <c r="AL30" s="238"/>
      <c r="AM30" s="238"/>
      <c r="AN30" s="252"/>
      <c r="AO30" s="252"/>
      <c r="AP30" s="115">
        <f>IF(AG30="ANO",8,0)+IF(AH30="ANO",8,0)+IF(AI30="ANO",8,0)+IF(AJ30="ANO",8,0)+IF(AK30="ANO",8,0)+IF(AL30="ANO",8,0)+IF(AM30="ANO",8,0)+IF(AN30="ANO",8,0)+IF(AO30="ANO",8,0)</f>
        <v>0</v>
      </c>
      <c r="AQ30" s="390"/>
      <c r="AR30" s="238" t="s">
        <v>366</v>
      </c>
      <c r="AS30" s="238"/>
      <c r="AT30" s="116">
        <f>IF(AQ30="ANO",8,0)+IF(AR30="ANO",8,0)+IF(AS30="ANO",8,0)</f>
        <v>8</v>
      </c>
      <c r="AU30" s="791"/>
      <c r="AV30" s="252" t="s">
        <v>366</v>
      </c>
      <c r="AW30" s="573"/>
      <c r="AX30" s="118">
        <f>IF(AU30="ANO",15,0)+IF(AV30="ANO",15,0)+IF(AW30="ANO",8,0)</f>
        <v>15</v>
      </c>
      <c r="AY30" s="467">
        <f>G30+I30+P30+S30+AF30+AP30+AT30+AX30</f>
        <v>113</v>
      </c>
      <c r="AZ30" s="860" t="s">
        <v>21</v>
      </c>
      <c r="BA30" s="637" t="s">
        <v>37</v>
      </c>
      <c r="BB30" s="191">
        <f>AY30/$AY$59*100</f>
        <v>2.1001222360633984</v>
      </c>
      <c r="BC30" s="192">
        <f>AY30/$BC$5*100</f>
        <v>46.69421487603306</v>
      </c>
      <c r="BD30" s="711" t="str">
        <f>B30</f>
        <v>Bohemia Brodce</v>
      </c>
      <c r="BE30" s="612" t="s">
        <v>568</v>
      </c>
    </row>
    <row r="31" spans="1:57" ht="15" customHeight="1">
      <c r="A31" s="201" t="s">
        <v>14</v>
      </c>
      <c r="B31" s="212" t="s">
        <v>610</v>
      </c>
      <c r="C31" s="559">
        <v>-2</v>
      </c>
      <c r="D31" s="103">
        <f>C31</f>
        <v>-2</v>
      </c>
      <c r="E31" s="404">
        <v>-2.484472049689441</v>
      </c>
      <c r="F31" s="170">
        <f>IF(E31&gt;0,E31,0)</f>
        <v>0</v>
      </c>
      <c r="G31" s="97">
        <f>D31+F31</f>
        <v>-2</v>
      </c>
      <c r="H31" s="566"/>
      <c r="I31" s="100">
        <f>IF(H31="ANO",15,0)</f>
        <v>0</v>
      </c>
      <c r="J31" s="390" t="s">
        <v>366</v>
      </c>
      <c r="K31" s="238"/>
      <c r="L31" s="2"/>
      <c r="M31" s="2"/>
      <c r="N31" s="11"/>
      <c r="O31" s="2"/>
      <c r="P31" s="108">
        <f>IF(J31="ANO",15,0)+IF(K31="ANO",15,0)+IF(L31="ANO",10,0)+IF(M31="ANO",10,0)+IF(N31="ANO",5,0)+IF(O31="ANO",5,0)</f>
        <v>15</v>
      </c>
      <c r="Q31" s="390"/>
      <c r="R31" s="238" t="s">
        <v>366</v>
      </c>
      <c r="S31" s="110">
        <f>IF(Q31="ANO",8,0)+IF(R31="ANO",15,0)</f>
        <v>15</v>
      </c>
      <c r="T31" s="390" t="s">
        <v>366</v>
      </c>
      <c r="U31" s="238" t="s">
        <v>366</v>
      </c>
      <c r="V31" s="238" t="s">
        <v>366</v>
      </c>
      <c r="W31" s="238" t="s">
        <v>366</v>
      </c>
      <c r="X31" s="238" t="s">
        <v>366</v>
      </c>
      <c r="Y31" s="238" t="s">
        <v>366</v>
      </c>
      <c r="Z31" s="238" t="s">
        <v>366</v>
      </c>
      <c r="AA31" s="238" t="s">
        <v>366</v>
      </c>
      <c r="AB31" s="238" t="s">
        <v>366</v>
      </c>
      <c r="AC31" s="238" t="s">
        <v>366</v>
      </c>
      <c r="AD31" s="238" t="s">
        <v>366</v>
      </c>
      <c r="AE31" s="238" t="s">
        <v>366</v>
      </c>
      <c r="AF31" s="93">
        <f>IF(T31="ANO",5,0)+IF(U31="ANO",5,0)+IF(V31="ANO",5,0)+IF(W31="ANO",5,0)+IF(X31="ANO",5,0)+IF(Y31="ANO",5,0)+IF(Z31="ANO",5,0)+IF(AA31="ANO",5,0)+IF(AB31="ANO",5,0)+IF(AC31="ANO",5,0)+IF(AD31="ANO",5,0)+IF(AE31="ANO",5,0)</f>
        <v>60</v>
      </c>
      <c r="AG31" s="566" t="s">
        <v>366</v>
      </c>
      <c r="AH31" s="238"/>
      <c r="AI31" s="572"/>
      <c r="AJ31" s="252"/>
      <c r="AK31" s="252"/>
      <c r="AL31" s="238"/>
      <c r="AM31" s="407"/>
      <c r="AN31" s="252"/>
      <c r="AO31" s="252"/>
      <c r="AP31" s="115">
        <f>IF(AG31="ANO",8,0)+IF(AH31="ANO",8,0)+IF(AI31="ANO",8,0)+IF(AJ31="ANO",8,0)+IF(AK31="ANO",8,0)+IF(AL31="ANO",8,0)+IF(AM31="ANO",8,0)+IF(AN31="ANO",8,0)+IF(AO31="ANO",8,0)</f>
        <v>8</v>
      </c>
      <c r="AQ31" s="390" t="s">
        <v>366</v>
      </c>
      <c r="AR31" s="238" t="s">
        <v>366</v>
      </c>
      <c r="AS31" s="238"/>
      <c r="AT31" s="116">
        <f>IF(AQ31="ANO",8,0)+IF(AR31="ANO",8,0)+IF(AS31="ANO",8,0)</f>
        <v>16</v>
      </c>
      <c r="AU31" s="791"/>
      <c r="AV31" s="252"/>
      <c r="AW31" s="573"/>
      <c r="AX31" s="118">
        <f>IF(AU31="ANO",15,0)+IF(AV31="ANO",15,0)+IF(AW31="ANO",8,0)</f>
        <v>0</v>
      </c>
      <c r="AY31" s="467">
        <f>G31+I31+P31+S31+AF31+AP31+AT31+AX31</f>
        <v>112</v>
      </c>
      <c r="AZ31" s="860" t="s">
        <v>22</v>
      </c>
      <c r="BA31" s="637" t="s">
        <v>21</v>
      </c>
      <c r="BB31" s="191">
        <f>AY31/$AY$59*100</f>
        <v>2.081537083531864</v>
      </c>
      <c r="BC31" s="192">
        <f>AY31/$BC$5*100</f>
        <v>46.28099173553719</v>
      </c>
      <c r="BD31" s="410" t="str">
        <f>B31</f>
        <v>Eutit s.r.o. (Stará Voda)</v>
      </c>
      <c r="BE31" s="612"/>
    </row>
    <row r="32" spans="1:57" ht="15" customHeight="1">
      <c r="A32" s="201" t="s">
        <v>31</v>
      </c>
      <c r="B32" s="643" t="s">
        <v>621</v>
      </c>
      <c r="C32" s="559">
        <v>-17</v>
      </c>
      <c r="D32" s="103">
        <f>C32</f>
        <v>-17</v>
      </c>
      <c r="E32" s="404">
        <v>0</v>
      </c>
      <c r="F32" s="170">
        <f>IF(E32&gt;0,E32,0)</f>
        <v>0</v>
      </c>
      <c r="G32" s="97">
        <f>D32+F32</f>
        <v>-17</v>
      </c>
      <c r="H32" s="566" t="s">
        <v>366</v>
      </c>
      <c r="I32" s="100">
        <f>IF(H32="ANO",15,0)</f>
        <v>15</v>
      </c>
      <c r="J32" s="390" t="s">
        <v>366</v>
      </c>
      <c r="K32" s="238"/>
      <c r="L32" s="2"/>
      <c r="M32" s="2"/>
      <c r="N32" s="11"/>
      <c r="O32" s="2"/>
      <c r="P32" s="108">
        <f>IF(J32="ANO",15,0)+IF(K32="ANO",15,0)+IF(L32="ANO",10,0)+IF(M32="ANO",10,0)+IF(N32="ANO",5,0)+IF(O32="ANO",5,0)</f>
        <v>15</v>
      </c>
      <c r="Q32" s="390"/>
      <c r="R32" s="238" t="s">
        <v>366</v>
      </c>
      <c r="S32" s="110">
        <f>IF(Q32="ANO",8,0)+IF(R32="ANO",15,0)</f>
        <v>15</v>
      </c>
      <c r="T32" s="390" t="s">
        <v>366</v>
      </c>
      <c r="U32" s="238" t="s">
        <v>366</v>
      </c>
      <c r="V32" s="238" t="s">
        <v>366</v>
      </c>
      <c r="W32" s="238" t="s">
        <v>366</v>
      </c>
      <c r="X32" s="238" t="s">
        <v>366</v>
      </c>
      <c r="Y32" s="238" t="s">
        <v>366</v>
      </c>
      <c r="Z32" s="238" t="s">
        <v>366</v>
      </c>
      <c r="AA32" s="238" t="s">
        <v>366</v>
      </c>
      <c r="AB32" s="238" t="s">
        <v>366</v>
      </c>
      <c r="AC32" s="238" t="s">
        <v>366</v>
      </c>
      <c r="AD32" s="238" t="s">
        <v>366</v>
      </c>
      <c r="AE32" s="238" t="s">
        <v>366</v>
      </c>
      <c r="AF32" s="93">
        <f>IF(T32="ANO",5,0)+IF(U32="ANO",5,0)+IF(V32="ANO",5,0)+IF(W32="ANO",5,0)+IF(X32="ANO",5,0)+IF(Y32="ANO",5,0)+IF(Z32="ANO",5,0)+IF(AA32="ANO",5,0)+IF(AB32="ANO",5,0)+IF(AC32="ANO",5,0)+IF(AD32="ANO",5,0)+IF(AE32="ANO",5,0)</f>
        <v>60</v>
      </c>
      <c r="AG32" s="566" t="s">
        <v>366</v>
      </c>
      <c r="AH32" s="238" t="s">
        <v>366</v>
      </c>
      <c r="AI32" s="572"/>
      <c r="AJ32" s="252"/>
      <c r="AK32" s="252"/>
      <c r="AL32" s="238"/>
      <c r="AM32" s="407"/>
      <c r="AN32" s="252"/>
      <c r="AO32" s="252"/>
      <c r="AP32" s="115">
        <f>IF(AG32="ANO",8,0)+IF(AH32="ANO",8,0)+IF(AI32="ANO",8,0)+IF(AJ32="ANO",8,0)+IF(AK32="ANO",8,0)+IF(AL32="ANO",8,0)+IF(AM32="ANO",8,0)+IF(AN32="ANO",8,0)+IF(AO32="ANO",8,0)</f>
        <v>16</v>
      </c>
      <c r="AQ32" s="390"/>
      <c r="AR32" s="238" t="s">
        <v>366</v>
      </c>
      <c r="AS32" s="238"/>
      <c r="AT32" s="116">
        <f>IF(AQ32="ANO",8,0)+IF(AR32="ANO",8,0)+IF(AS32="ANO",8,0)</f>
        <v>8</v>
      </c>
      <c r="AU32" s="791"/>
      <c r="AV32" s="252"/>
      <c r="AW32" s="573"/>
      <c r="AX32" s="118">
        <f>IF(AU32="ANO",15,0)+IF(AV32="ANO",15,0)+IF(AW32="ANO",8,0)</f>
        <v>0</v>
      </c>
      <c r="AY32" s="468">
        <f>G32+I32+P32+S32+AF32+AP32+AT32+AX32</f>
        <v>112</v>
      </c>
      <c r="AZ32" s="860" t="s">
        <v>23</v>
      </c>
      <c r="BA32" s="637" t="s">
        <v>17</v>
      </c>
      <c r="BB32" s="191">
        <f>AY32/$AY$59*100</f>
        <v>2.081537083531864</v>
      </c>
      <c r="BC32" s="192">
        <f>AY32/$BC$5*100</f>
        <v>46.28099173553719</v>
      </c>
      <c r="BD32" s="621" t="str">
        <f>B32</f>
        <v>Saint-Gobain Adfors CZ, s.r.o. Závod 3 - CP (Hodonice)
bývalý Moravský Krumlov</v>
      </c>
      <c r="BE32" s="612"/>
    </row>
    <row r="33" spans="1:57" ht="15" customHeight="1">
      <c r="A33" s="201" t="s">
        <v>47</v>
      </c>
      <c r="B33" s="212" t="s">
        <v>607</v>
      </c>
      <c r="C33" s="559">
        <v>7</v>
      </c>
      <c r="D33" s="170">
        <f>C33</f>
        <v>7</v>
      </c>
      <c r="E33" s="404">
        <v>-5.970149253731343</v>
      </c>
      <c r="F33" s="170">
        <f>IF(E33&gt;0,E33,0)</f>
        <v>0</v>
      </c>
      <c r="G33" s="97">
        <f>D33+F33</f>
        <v>7</v>
      </c>
      <c r="H33" s="390" t="s">
        <v>366</v>
      </c>
      <c r="I33" s="100">
        <f>IF(H33="ANO",15,0)</f>
        <v>15</v>
      </c>
      <c r="J33" s="390" t="s">
        <v>366</v>
      </c>
      <c r="K33" s="238"/>
      <c r="L33" s="2"/>
      <c r="M33" s="2"/>
      <c r="N33" s="11"/>
      <c r="O33" s="2"/>
      <c r="P33" s="108">
        <f>IF(J33="ANO",15,0)+IF(K33="ANO",15,0)+IF(L33="ANO",10,0)+IF(M33="ANO",10,0)+IF(N33="ANO",5,0)+IF(O33="ANO",5,0)</f>
        <v>15</v>
      </c>
      <c r="Q33" s="390"/>
      <c r="R33" s="238" t="s">
        <v>366</v>
      </c>
      <c r="S33" s="110">
        <f>IF(Q33="ANO",8,0)+IF(R33="ANO",15,0)</f>
        <v>15</v>
      </c>
      <c r="T33" s="390" t="s">
        <v>366</v>
      </c>
      <c r="U33" s="238" t="s">
        <v>366</v>
      </c>
      <c r="V33" s="238" t="s">
        <v>366</v>
      </c>
      <c r="W33" s="238" t="s">
        <v>366</v>
      </c>
      <c r="X33" s="238" t="s">
        <v>366</v>
      </c>
      <c r="Y33" s="238" t="s">
        <v>366</v>
      </c>
      <c r="Z33" s="238" t="s">
        <v>366</v>
      </c>
      <c r="AA33" s="238" t="s">
        <v>366</v>
      </c>
      <c r="AB33" s="238" t="s">
        <v>366</v>
      </c>
      <c r="AC33" s="238" t="s">
        <v>366</v>
      </c>
      <c r="AD33" s="238" t="s">
        <v>366</v>
      </c>
      <c r="AE33" s="238"/>
      <c r="AF33" s="93">
        <f>IF(T33="ANO",5,0)+IF(U33="ANO",5,0)+IF(V33="ANO",5,0)+IF(W33="ANO",5,0)+IF(X33="ANO",5,0)+IF(Y33="ANO",5,0)+IF(Z33="ANO",5,0)+IF(AA33="ANO",5,0)+IF(AB33="ANO",5,0)+IF(AC33="ANO",5,0)+IF(AD33="ANO",5,0)+IF(AE33="ANO",5,0)</f>
        <v>55</v>
      </c>
      <c r="AG33" s="390"/>
      <c r="AH33" s="407"/>
      <c r="AI33" s="407"/>
      <c r="AJ33" s="238"/>
      <c r="AK33" s="238"/>
      <c r="AL33" s="407"/>
      <c r="AM33" s="238"/>
      <c r="AN33" s="238"/>
      <c r="AO33" s="238"/>
      <c r="AP33" s="115">
        <f>IF(AG33="ANO",8,0)+IF(AH33="ANO",8,0)+IF(AI33="ANO",8,0)+IF(AJ33="ANO",8,0)+IF(AK33="ANO",8,0)+IF(AL33="ANO",8,0)+IF(AM33="ANO",8,0)+IF(AN33="ANO",8,0)+IF(AO33="ANO",8,0)</f>
        <v>0</v>
      </c>
      <c r="AQ33" s="390"/>
      <c r="AR33" s="238"/>
      <c r="AS33" s="238"/>
      <c r="AT33" s="116">
        <f>IF(AQ33="ANO",8,0)+IF(AR33="ANO",8,0)+IF(AS33="ANO",8,0)</f>
        <v>0</v>
      </c>
      <c r="AU33" s="792"/>
      <c r="AV33" s="238"/>
      <c r="AW33" s="574"/>
      <c r="AX33" s="118">
        <f>IF(AU33="ANO",15,0)+IF(AV33="ANO",15,0)+IF(AW33="ANO",8,0)</f>
        <v>0</v>
      </c>
      <c r="AY33" s="467">
        <f>G33+I33+P33+S33+AF33+AP33+AT33+AX33</f>
        <v>107</v>
      </c>
      <c r="AZ33" s="860" t="s">
        <v>24</v>
      </c>
      <c r="BA33" s="637" t="s">
        <v>24</v>
      </c>
      <c r="BB33" s="191">
        <f>AY33/$AY$59*100</f>
        <v>1.9886113208741913</v>
      </c>
      <c r="BC33" s="192">
        <f>AY33/$BC$5*100</f>
        <v>44.214876033057855</v>
      </c>
      <c r="BD33" s="410" t="str">
        <f>B33</f>
        <v>Union Lesní Brána a.s. (Dubí)</v>
      </c>
      <c r="BE33" s="612"/>
    </row>
    <row r="34" spans="1:57" ht="15" customHeight="1">
      <c r="A34" s="201" t="s">
        <v>44</v>
      </c>
      <c r="B34" s="212" t="s">
        <v>354</v>
      </c>
      <c r="C34" s="559">
        <v>-26</v>
      </c>
      <c r="D34" s="170">
        <f>C34</f>
        <v>-26</v>
      </c>
      <c r="E34" s="404">
        <v>1.7241379310344827</v>
      </c>
      <c r="F34" s="170">
        <f>IF(E34&gt;0,E34,0)</f>
        <v>1.7241379310344827</v>
      </c>
      <c r="G34" s="97">
        <f>D34+F34</f>
        <v>-24.275862068965516</v>
      </c>
      <c r="H34" s="390" t="s">
        <v>366</v>
      </c>
      <c r="I34" s="100">
        <f>IF(H34="ANO",15,0)</f>
        <v>15</v>
      </c>
      <c r="J34" s="390" t="s">
        <v>366</v>
      </c>
      <c r="K34" s="238"/>
      <c r="L34" s="2"/>
      <c r="M34" s="2"/>
      <c r="N34" s="11"/>
      <c r="O34" s="2"/>
      <c r="P34" s="108">
        <f>IF(J34="ANO",15,0)+IF(K34="ANO",15,0)+IF(L34="ANO",10,0)+IF(M34="ANO",10,0)+IF(N34="ANO",5,0)+IF(O34="ANO",5,0)</f>
        <v>15</v>
      </c>
      <c r="Q34" s="390"/>
      <c r="R34" s="238" t="s">
        <v>366</v>
      </c>
      <c r="S34" s="110">
        <f>IF(Q34="ANO",8,0)+IF(R34="ANO",15,0)</f>
        <v>15</v>
      </c>
      <c r="T34" s="308" t="s">
        <v>366</v>
      </c>
      <c r="U34" s="238" t="s">
        <v>366</v>
      </c>
      <c r="V34" s="238" t="s">
        <v>366</v>
      </c>
      <c r="W34" s="238" t="s">
        <v>366</v>
      </c>
      <c r="X34" s="238" t="s">
        <v>366</v>
      </c>
      <c r="Y34" s="238" t="s">
        <v>366</v>
      </c>
      <c r="Z34" s="238" t="s">
        <v>366</v>
      </c>
      <c r="AA34" s="238" t="s">
        <v>366</v>
      </c>
      <c r="AB34" s="238" t="s">
        <v>366</v>
      </c>
      <c r="AC34" s="238" t="s">
        <v>366</v>
      </c>
      <c r="AD34" s="238" t="s">
        <v>366</v>
      </c>
      <c r="AE34" s="238" t="s">
        <v>366</v>
      </c>
      <c r="AF34" s="93">
        <f>IF(T34="ANO",5,0)+IF(U34="ANO",5,0)+IF(V34="ANO",5,0)+IF(W34="ANO",5,0)+IF(X34="ANO",5,0)+IF(Y34="ANO",5,0)+IF(Z34="ANO",5,0)+IF(AA34="ANO",5,0)+IF(AB34="ANO",5,0)+IF(AC34="ANO",5,0)+IF(AD34="ANO",5,0)+IF(AE34="ANO",5,0)</f>
        <v>60</v>
      </c>
      <c r="AG34" s="390"/>
      <c r="AH34" s="407" t="s">
        <v>366</v>
      </c>
      <c r="AI34" s="407"/>
      <c r="AJ34" s="238"/>
      <c r="AK34" s="238"/>
      <c r="AL34" s="407"/>
      <c r="AM34" s="238"/>
      <c r="AN34" s="238"/>
      <c r="AO34" s="238"/>
      <c r="AP34" s="115">
        <f>IF(AG34="ANO",8,0)+IF(AH34="ANO",8,0)+IF(AI34="ANO",8,0)+IF(AJ34="ANO",8,0)+IF(AK34="ANO",8,0)+IF(AL34="ANO",8,0)+IF(AM34="ANO",8,0)+IF(AN34="ANO",8,0)+IF(AO34="ANO",8,0)</f>
        <v>8</v>
      </c>
      <c r="AQ34" s="390" t="s">
        <v>366</v>
      </c>
      <c r="AR34" s="238" t="s">
        <v>366</v>
      </c>
      <c r="AS34" s="238"/>
      <c r="AT34" s="116">
        <f>IF(AQ34="ANO",8,0)+IF(AR34="ANO",8,0)+IF(AS34="ANO",8,0)</f>
        <v>16</v>
      </c>
      <c r="AU34" s="792"/>
      <c r="AV34" s="238"/>
      <c r="AW34" s="574"/>
      <c r="AX34" s="118">
        <f>IF(AU34="ANO",15,0)+IF(AV34="ANO",15,0)+IF(AW34="ANO",8,0)</f>
        <v>0</v>
      </c>
      <c r="AY34" s="467">
        <f>G34+I34+P34+S34+AF34+AP34+AT34+AX34</f>
        <v>104.72413793103448</v>
      </c>
      <c r="AZ34" s="860" t="s">
        <v>25</v>
      </c>
      <c r="BA34" s="637" t="s">
        <v>28</v>
      </c>
      <c r="BB34" s="191">
        <f>AY34/$AY$59*100</f>
        <v>1.9463140771817335</v>
      </c>
      <c r="BC34" s="192">
        <f>AY34/$BC$5*100</f>
        <v>43.274437161584494</v>
      </c>
      <c r="BD34" s="410" t="str">
        <f>B34</f>
        <v>Thun 1794 a.s. (Lesov)</v>
      </c>
      <c r="BE34" s="612"/>
    </row>
    <row r="35" spans="1:57" ht="15" customHeight="1">
      <c r="A35" s="201" t="s">
        <v>22</v>
      </c>
      <c r="B35" s="212" t="s">
        <v>219</v>
      </c>
      <c r="C35" s="559">
        <v>-3</v>
      </c>
      <c r="D35" s="170">
        <f>C35</f>
        <v>-3</v>
      </c>
      <c r="E35" s="404">
        <v>-9.137931034482758</v>
      </c>
      <c r="F35" s="170">
        <f>IF(E35&gt;0,E35,0)</f>
        <v>0</v>
      </c>
      <c r="G35" s="97">
        <f>D35+F35</f>
        <v>-3</v>
      </c>
      <c r="H35" s="390"/>
      <c r="I35" s="100">
        <f>IF(H35="ANO",15,0)</f>
        <v>0</v>
      </c>
      <c r="J35" s="390" t="s">
        <v>366</v>
      </c>
      <c r="K35" s="238"/>
      <c r="L35" s="2"/>
      <c r="M35" s="2"/>
      <c r="N35" s="11"/>
      <c r="O35" s="2"/>
      <c r="P35" s="108">
        <f>IF(J35="ANO",15,0)+IF(K35="ANO",15,0)+IF(L35="ANO",10,0)+IF(M35="ANO",10,0)+IF(N35="ANO",5,0)+IF(O35="ANO",5,0)</f>
        <v>15</v>
      </c>
      <c r="Q35" s="390"/>
      <c r="R35" s="238" t="s">
        <v>366</v>
      </c>
      <c r="S35" s="110">
        <f>IF(Q35="ANO",8,0)+IF(R35="ANO",15,0)</f>
        <v>15</v>
      </c>
      <c r="T35" s="390" t="s">
        <v>366</v>
      </c>
      <c r="U35" s="238" t="s">
        <v>366</v>
      </c>
      <c r="V35" s="238" t="s">
        <v>366</v>
      </c>
      <c r="W35" s="238" t="s">
        <v>366</v>
      </c>
      <c r="X35" s="238" t="s">
        <v>366</v>
      </c>
      <c r="Y35" s="238" t="s">
        <v>366</v>
      </c>
      <c r="Z35" s="238" t="s">
        <v>366</v>
      </c>
      <c r="AA35" s="238" t="s">
        <v>366</v>
      </c>
      <c r="AB35" s="238" t="s">
        <v>366</v>
      </c>
      <c r="AC35" s="238" t="s">
        <v>366</v>
      </c>
      <c r="AD35" s="238" t="s">
        <v>366</v>
      </c>
      <c r="AE35" s="238" t="s">
        <v>366</v>
      </c>
      <c r="AF35" s="93">
        <f>IF(T35="ANO",5,0)+IF(U35="ANO",5,0)+IF(V35="ANO",5,0)+IF(W35="ANO",5,0)+IF(X35="ANO",5,0)+IF(Y35="ANO",5,0)+IF(Z35="ANO",5,0)+IF(AA35="ANO",5,0)+IF(AB35="ANO",5,0)+IF(AC35="ANO",5,0)+IF(AD35="ANO",5,0)+IF(AE35="ANO",5,0)</f>
        <v>60</v>
      </c>
      <c r="AG35" s="390" t="s">
        <v>366</v>
      </c>
      <c r="AH35" s="407" t="s">
        <v>366</v>
      </c>
      <c r="AI35" s="407"/>
      <c r="AJ35" s="238"/>
      <c r="AK35" s="238"/>
      <c r="AL35" s="407"/>
      <c r="AM35" s="238"/>
      <c r="AN35" s="238"/>
      <c r="AO35" s="238"/>
      <c r="AP35" s="115">
        <f>IF(AG35="ANO",8,0)+IF(AH35="ANO",8,0)+IF(AI35="ANO",8,0)+IF(AJ35="ANO",8,0)+IF(AK35="ANO",8,0)+IF(AL35="ANO",8,0)+IF(AM35="ANO",8,0)+IF(AN35="ANO",8,0)+IF(AO35="ANO",8,0)</f>
        <v>16</v>
      </c>
      <c r="AQ35" s="390"/>
      <c r="AR35" s="238"/>
      <c r="AS35" s="238"/>
      <c r="AT35" s="116">
        <f>IF(AQ35="ANO",8,0)+IF(AR35="ANO",8,0)+IF(AS35="ANO",8,0)</f>
        <v>0</v>
      </c>
      <c r="AU35" s="792"/>
      <c r="AV35" s="238"/>
      <c r="AW35" s="574"/>
      <c r="AX35" s="118">
        <f>IF(AU35="ANO",15,0)+IF(AV35="ANO",15,0)+IF(AW35="ANO",15,0)</f>
        <v>0</v>
      </c>
      <c r="AY35" s="468">
        <f>G35+I35+P35+S35+AF35+AP35+AT35+AX35</f>
        <v>103</v>
      </c>
      <c r="AZ35" s="860" t="s">
        <v>26</v>
      </c>
      <c r="BA35" s="637" t="s">
        <v>15</v>
      </c>
      <c r="BB35" s="191">
        <f>AY35/$AY$59*100</f>
        <v>1.9142707107480534</v>
      </c>
      <c r="BC35" s="192">
        <f>AY35/$BC$5*100</f>
        <v>42.561983471074385</v>
      </c>
      <c r="BD35" s="410" t="str">
        <f>B35</f>
        <v>Laufen CZ s.r.o., provozovna Bechyně</v>
      </c>
      <c r="BE35" s="612" t="s">
        <v>575</v>
      </c>
    </row>
    <row r="36" spans="1:57" ht="15" customHeight="1">
      <c r="A36" s="201" t="s">
        <v>45</v>
      </c>
      <c r="B36" s="212" t="s">
        <v>355</v>
      </c>
      <c r="C36" s="559">
        <v>-14</v>
      </c>
      <c r="D36" s="170">
        <f>C36</f>
        <v>-14</v>
      </c>
      <c r="E36" s="404">
        <v>-0.9230769230769231</v>
      </c>
      <c r="F36" s="170">
        <f>IF(E36&gt;0,E36,0)</f>
        <v>0</v>
      </c>
      <c r="G36" s="97">
        <f>D36+F36</f>
        <v>-14</v>
      </c>
      <c r="H36" s="390" t="s">
        <v>366</v>
      </c>
      <c r="I36" s="100">
        <f>IF(H36="ANO",15,0)</f>
        <v>15</v>
      </c>
      <c r="J36" s="390" t="s">
        <v>366</v>
      </c>
      <c r="K36" s="238"/>
      <c r="L36" s="2"/>
      <c r="M36" s="2"/>
      <c r="N36" s="11"/>
      <c r="O36" s="2"/>
      <c r="P36" s="108">
        <f>IF(J36="ANO",15,0)+IF(K36="ANO",15,0)+IF(L36="ANO",10,0)+IF(M36="ANO",10,0)+IF(N36="ANO",5,0)+IF(O36="ANO",5,0)</f>
        <v>15</v>
      </c>
      <c r="Q36" s="390"/>
      <c r="R36" s="238" t="s">
        <v>366</v>
      </c>
      <c r="S36" s="110">
        <f>IF(Q36="ANO",8,0)+IF(R36="ANO",15,0)</f>
        <v>15</v>
      </c>
      <c r="T36" s="390" t="s">
        <v>366</v>
      </c>
      <c r="U36" s="238" t="s">
        <v>366</v>
      </c>
      <c r="V36" s="238" t="s">
        <v>366</v>
      </c>
      <c r="W36" s="238"/>
      <c r="X36" s="238"/>
      <c r="Y36" s="238" t="s">
        <v>366</v>
      </c>
      <c r="Z36" s="238"/>
      <c r="AA36" s="238"/>
      <c r="AB36" s="238" t="s">
        <v>366</v>
      </c>
      <c r="AC36" s="238"/>
      <c r="AD36" s="238"/>
      <c r="AE36" s="238"/>
      <c r="AF36" s="93">
        <f>IF(T36="ANO",5,0)+IF(U36="ANO",5,0)+IF(V36="ANO",5,0)+IF(W36="ANO",5,0)+IF(X36="ANO",5,0)+IF(Y36="ANO",5,0)+IF(Z36="ANO",5,0)+IF(AA36="ANO",5,0)+IF(AB36="ANO",5,0)+IF(AC36="ANO",5,0)+IF(AD36="ANO",5,0)+IF(AE36="ANO",5,0)</f>
        <v>25</v>
      </c>
      <c r="AG36" s="390" t="s">
        <v>366</v>
      </c>
      <c r="AH36" s="238" t="s">
        <v>366</v>
      </c>
      <c r="AI36" s="572"/>
      <c r="AJ36" s="238"/>
      <c r="AK36" s="238"/>
      <c r="AL36" s="238"/>
      <c r="AM36" s="238"/>
      <c r="AN36" s="238"/>
      <c r="AO36" s="238"/>
      <c r="AP36" s="115">
        <f>IF(AG36="ANO",8,0)+IF(AH36="ANO",8,0)+IF(AI36="ANO",8,0)+IF(AJ36="ANO",8,0)+IF(AK36="ANO",8,0)+IF(AL36="ANO",8,0)+IF(AM36="ANO",8,0)+IF(AN36="ANO",8,0)+IF(AO36="ANO",8,0)</f>
        <v>16</v>
      </c>
      <c r="AQ36" s="390" t="s">
        <v>366</v>
      </c>
      <c r="AR36" s="238" t="s">
        <v>366</v>
      </c>
      <c r="AS36" s="238"/>
      <c r="AT36" s="116">
        <f>IF(AQ36="ANO",8,0)+IF(AR36="ANO",8,0)+IF(AS36="ANO",8,0)</f>
        <v>16</v>
      </c>
      <c r="AU36" s="390" t="s">
        <v>366</v>
      </c>
      <c r="AV36" s="238"/>
      <c r="AW36" s="574"/>
      <c r="AX36" s="118">
        <f>IF(AU36="ANO",15,0)+IF(AV36="ANO",15,0)+IF(AW36="ANO",15,0)</f>
        <v>15</v>
      </c>
      <c r="AY36" s="468">
        <f>G36+I36+P36+S36+AF36+AP36+AT36+AX36</f>
        <v>103</v>
      </c>
      <c r="AZ36" s="860" t="s">
        <v>27</v>
      </c>
      <c r="BA36" s="637" t="s">
        <v>19</v>
      </c>
      <c r="BB36" s="191">
        <f>AY36/$AY$59*100</f>
        <v>1.9142707107480534</v>
      </c>
      <c r="BC36" s="192">
        <f>AY36/$BC$5*100</f>
        <v>42.561983471074385</v>
      </c>
      <c r="BD36" s="410" t="str">
        <f>B36</f>
        <v>Thun 1794 a.s. (Nová Role)</v>
      </c>
      <c r="BE36" s="612"/>
    </row>
    <row r="37" spans="1:57" ht="15" customHeight="1">
      <c r="A37" s="201" t="s">
        <v>30</v>
      </c>
      <c r="B37" s="212" t="s">
        <v>609</v>
      </c>
      <c r="C37" s="559">
        <v>0</v>
      </c>
      <c r="D37" s="170">
        <f>C37</f>
        <v>0</v>
      </c>
      <c r="E37" s="404">
        <v>3.3707865168539324</v>
      </c>
      <c r="F37" s="170">
        <f>IF(E37&gt;0,E37,0)</f>
        <v>3.3707865168539324</v>
      </c>
      <c r="G37" s="97">
        <f>D37+F37</f>
        <v>3.3707865168539324</v>
      </c>
      <c r="H37" s="390" t="s">
        <v>366</v>
      </c>
      <c r="I37" s="100">
        <f>IF(H37="ANO",15,0)</f>
        <v>15</v>
      </c>
      <c r="J37" s="390" t="s">
        <v>366</v>
      </c>
      <c r="K37" s="238"/>
      <c r="L37" s="2"/>
      <c r="M37" s="2"/>
      <c r="N37" s="11"/>
      <c r="O37" s="2"/>
      <c r="P37" s="108">
        <f>IF(J37="ANO",15,0)+IF(K37="ANO",15,0)+IF(L37="ANO",10,0)+IF(M37="ANO",10,0)+IF(N37="ANO",5,0)+IF(O37="ANO",5,0)</f>
        <v>15</v>
      </c>
      <c r="Q37" s="390"/>
      <c r="R37" s="238"/>
      <c r="S37" s="110">
        <f>IF(Q37="ANO",8,0)+IF(R37="ANO",15,0)</f>
        <v>0</v>
      </c>
      <c r="T37" s="308" t="s">
        <v>366</v>
      </c>
      <c r="U37" s="238" t="s">
        <v>366</v>
      </c>
      <c r="V37" s="238"/>
      <c r="W37" s="238" t="s">
        <v>366</v>
      </c>
      <c r="X37" s="238" t="s">
        <v>366</v>
      </c>
      <c r="Y37" s="238" t="s">
        <v>366</v>
      </c>
      <c r="Z37" s="238" t="s">
        <v>366</v>
      </c>
      <c r="AA37" s="238" t="s">
        <v>366</v>
      </c>
      <c r="AB37" s="238"/>
      <c r="AC37" s="238" t="s">
        <v>366</v>
      </c>
      <c r="AD37" s="238" t="s">
        <v>366</v>
      </c>
      <c r="AE37" s="238" t="s">
        <v>366</v>
      </c>
      <c r="AF37" s="93">
        <f>IF(T37="ANO",5,0)+IF(U37="ANO",5,0)+IF(V37="ANO",5,0)+IF(W37="ANO",5,0)+IF(X37="ANO",5,0)+IF(Y37="ANO",5,0)+IF(Z37="ANO",5,0)+IF(AA37="ANO",5,0)+IF(AB37="ANO",5,0)+IF(AC37="ANO",5,0)+IF(AD37="ANO",5,0)+IF(AE37="ANO",5,0)</f>
        <v>50</v>
      </c>
      <c r="AG37" s="390"/>
      <c r="AH37" s="238"/>
      <c r="AI37" s="572"/>
      <c r="AJ37" s="238"/>
      <c r="AK37" s="238"/>
      <c r="AL37" s="238"/>
      <c r="AM37" s="238"/>
      <c r="AN37" s="238"/>
      <c r="AO37" s="238"/>
      <c r="AP37" s="115">
        <f>IF(AG37="ANO",8,0)+IF(AH37="ANO",8,0)+IF(AI37="ANO",8,0)+IF(AJ37="ANO",8,0)+IF(AK37="ANO",8,0)+IF(AL37="ANO",8,0)+IF(AM37="ANO",8,0)+IF(AN37="ANO",8,0)+IF(AO37="ANO",8,0)</f>
        <v>0</v>
      </c>
      <c r="AQ37" s="390" t="s">
        <v>366</v>
      </c>
      <c r="AR37" s="238" t="s">
        <v>366</v>
      </c>
      <c r="AS37" s="238"/>
      <c r="AT37" s="116">
        <f>IF(AQ37="ANO",8,0)+IF(AR37="ANO",8,0)+IF(AS37="ANO",8,0)</f>
        <v>16</v>
      </c>
      <c r="AU37" s="792"/>
      <c r="AV37" s="238"/>
      <c r="AW37" s="574"/>
      <c r="AX37" s="118">
        <f>IF(AU37="ANO",15,0)+IF(AV37="ANO",15,0)+IF(AW37="ANO",8,0)</f>
        <v>0</v>
      </c>
      <c r="AY37" s="468">
        <f>G37+I37+P37+S37+AF37+AP37+AT37+AX37</f>
        <v>99.37078651685394</v>
      </c>
      <c r="AZ37" s="860" t="s">
        <v>28</v>
      </c>
      <c r="BA37" s="637" t="s">
        <v>23</v>
      </c>
      <c r="BB37" s="191">
        <f>AY37/$AY$59*100</f>
        <v>1.8468212245942823</v>
      </c>
      <c r="BC37" s="192">
        <f>AY37/$BC$5*100</f>
        <v>41.062308478038815</v>
      </c>
      <c r="BD37" s="410" t="str">
        <f>B37</f>
        <v>Rudolf Kämpf s.r.o. (Loučky)</v>
      </c>
      <c r="BE37" s="612"/>
    </row>
    <row r="38" spans="1:57" ht="15" customHeight="1">
      <c r="A38" s="326" t="s">
        <v>17</v>
      </c>
      <c r="B38" s="342" t="s">
        <v>70</v>
      </c>
      <c r="C38" s="560"/>
      <c r="D38" s="103">
        <f>C38</f>
        <v>0</v>
      </c>
      <c r="E38" s="563"/>
      <c r="F38" s="170">
        <f>IF(E38&gt;0,E38,0)</f>
        <v>0</v>
      </c>
      <c r="G38" s="97">
        <f>D38+F38</f>
        <v>0</v>
      </c>
      <c r="H38" s="566" t="s">
        <v>366</v>
      </c>
      <c r="I38" s="100">
        <f>IF(H38="ANO",15,0)</f>
        <v>15</v>
      </c>
      <c r="J38" s="390" t="s">
        <v>366</v>
      </c>
      <c r="K38" s="238"/>
      <c r="L38" s="2"/>
      <c r="M38" s="2"/>
      <c r="N38" s="11"/>
      <c r="O38" s="2"/>
      <c r="P38" s="108">
        <f>IF(J38="ANO",15,0)+IF(K38="ANO",15,0)+IF(L38="ANO",10,0)+IF(M38="ANO",10,0)+IF(N38="ANO",5,0)+IF(O38="ANO",5,0)</f>
        <v>15</v>
      </c>
      <c r="Q38" s="546"/>
      <c r="R38" s="535"/>
      <c r="S38" s="110">
        <f>IF(Q38="ANO",8,0)+IF(R38="ANO",15,0)</f>
        <v>0</v>
      </c>
      <c r="T38" s="390"/>
      <c r="U38" s="238" t="s">
        <v>366</v>
      </c>
      <c r="V38" s="238" t="s">
        <v>366</v>
      </c>
      <c r="W38" s="238"/>
      <c r="X38" s="238" t="s">
        <v>366</v>
      </c>
      <c r="Y38" s="238" t="s">
        <v>366</v>
      </c>
      <c r="Z38" s="238"/>
      <c r="AA38" s="238" t="s">
        <v>366</v>
      </c>
      <c r="AB38" s="238" t="s">
        <v>366</v>
      </c>
      <c r="AC38" s="238"/>
      <c r="AD38" s="238" t="s">
        <v>366</v>
      </c>
      <c r="AE38" s="238" t="s">
        <v>366</v>
      </c>
      <c r="AF38" s="93">
        <f>IF(T38="ANO",5,0)+IF(U38="ANO",5,0)+IF(V38="ANO",5,0)+IF(W38="ANO",5,0)+IF(X38="ANO",5,0)+IF(Y38="ANO",5,0)+IF(Z38="ANO",5,0)+IF(AA38="ANO",5,0)+IF(AB38="ANO",5,0)+IF(AC38="ANO",5,0)+IF(AD38="ANO",5,0)+IF(AE38="ANO",5,0)</f>
        <v>40</v>
      </c>
      <c r="AG38" s="566" t="s">
        <v>366</v>
      </c>
      <c r="AH38" s="238" t="s">
        <v>366</v>
      </c>
      <c r="AI38" s="572"/>
      <c r="AJ38" s="252"/>
      <c r="AK38" s="252"/>
      <c r="AL38" s="238"/>
      <c r="AM38" s="238"/>
      <c r="AN38" s="252"/>
      <c r="AO38" s="252"/>
      <c r="AP38" s="115">
        <f>IF(AG38="ANO",8,0)+IF(AH38="ANO",8,0)+IF(AI38="ANO",8,0)+IF(AJ38="ANO",8,0)+IF(AK38="ANO",8,0)+IF(AL38="ANO",8,0)+IF(AM38="ANO",8,0)+IF(AN38="ANO",8,0)+IF(AO38="ANO",8,0)</f>
        <v>16</v>
      </c>
      <c r="AQ38" s="390"/>
      <c r="AR38" s="238" t="s">
        <v>366</v>
      </c>
      <c r="AS38" s="238"/>
      <c r="AT38" s="116">
        <f>IF(AQ38="ANO",8,0)+IF(AR38="ANO",8,0)+IF(AS38="ANO",8,0)</f>
        <v>8</v>
      </c>
      <c r="AU38" s="791"/>
      <c r="AV38" s="238"/>
      <c r="AW38" s="573"/>
      <c r="AX38" s="118">
        <f>IF(AU38="ANO",15,0)+IF(AV38="ANO",15,0)+IF(AW38="ANO",15,0)</f>
        <v>0</v>
      </c>
      <c r="AY38" s="467">
        <f>G38+I38+P38+S38+AF38+AP38+AT38+AX38</f>
        <v>94</v>
      </c>
      <c r="AZ38" s="860" t="s">
        <v>29</v>
      </c>
      <c r="BA38" s="637" t="s">
        <v>36</v>
      </c>
      <c r="BB38" s="191">
        <f>AY38/$AY$59*100</f>
        <v>1.747004337964243</v>
      </c>
      <c r="BC38" s="192">
        <f>AY38/$BC$5*100</f>
        <v>38.84297520661157</v>
      </c>
      <c r="BD38" s="414" t="str">
        <f>B38</f>
        <v>Chlum u Třeboně</v>
      </c>
      <c r="BE38" s="612"/>
    </row>
    <row r="39" spans="1:57" ht="15" customHeight="1">
      <c r="A39" s="201" t="s">
        <v>13</v>
      </c>
      <c r="B39" s="210" t="s">
        <v>613</v>
      </c>
      <c r="C39" s="559">
        <v>-8</v>
      </c>
      <c r="D39" s="103">
        <f>C39</f>
        <v>-8</v>
      </c>
      <c r="E39" s="404">
        <v>-1.6666666666666667</v>
      </c>
      <c r="F39" s="170">
        <f>IF(E39&gt;0,E39,0)</f>
        <v>0</v>
      </c>
      <c r="G39" s="97">
        <f>D39+F39</f>
        <v>-8</v>
      </c>
      <c r="H39" s="566"/>
      <c r="I39" s="100">
        <f>IF(H39="ANO",15,0)</f>
        <v>0</v>
      </c>
      <c r="J39" s="390" t="s">
        <v>366</v>
      </c>
      <c r="K39" s="238"/>
      <c r="L39" s="2"/>
      <c r="M39" s="2"/>
      <c r="N39" s="11"/>
      <c r="O39" s="2"/>
      <c r="P39" s="108">
        <f>IF(J39="ANO",15,0)+IF(K39="ANO",15,0)+IF(L39="ANO",10,0)+IF(M39="ANO",10,0)+IF(N39="ANO",5,0)+IF(O39="ANO",5,0)</f>
        <v>15</v>
      </c>
      <c r="Q39" s="390"/>
      <c r="R39" s="238" t="s">
        <v>366</v>
      </c>
      <c r="S39" s="110">
        <f>IF(Q39="ANO",8,0)+IF(R39="ANO",15,0)</f>
        <v>15</v>
      </c>
      <c r="T39" s="390" t="s">
        <v>366</v>
      </c>
      <c r="U39" s="238" t="s">
        <v>366</v>
      </c>
      <c r="V39" s="238" t="s">
        <v>366</v>
      </c>
      <c r="W39" s="238" t="s">
        <v>366</v>
      </c>
      <c r="X39" s="238" t="s">
        <v>366</v>
      </c>
      <c r="Y39" s="238" t="s">
        <v>366</v>
      </c>
      <c r="Z39" s="238" t="s">
        <v>366</v>
      </c>
      <c r="AA39" s="238" t="s">
        <v>366</v>
      </c>
      <c r="AB39" s="238"/>
      <c r="AC39" s="238" t="s">
        <v>366</v>
      </c>
      <c r="AD39" s="238" t="s">
        <v>366</v>
      </c>
      <c r="AE39" s="238" t="s">
        <v>366</v>
      </c>
      <c r="AF39" s="93">
        <f>IF(T39="ANO",5,0)+IF(U39="ANO",5,0)+IF(V39="ANO",5,0)+IF(W39="ANO",5,0)+IF(X39="ANO",5,0)+IF(Y39="ANO",5,0)+IF(Z39="ANO",5,0)+IF(AA39="ANO",5,0)+IF(AB39="ANO",5,0)+IF(AC39="ANO",5,0)+IF(AD39="ANO",5,0)+IF(AE39="ANO",5,0)</f>
        <v>55</v>
      </c>
      <c r="AG39" s="566" t="s">
        <v>366</v>
      </c>
      <c r="AH39" s="238"/>
      <c r="AI39" s="572"/>
      <c r="AJ39" s="252"/>
      <c r="AK39" s="252"/>
      <c r="AL39" s="238"/>
      <c r="AM39" s="238"/>
      <c r="AN39" s="252"/>
      <c r="AO39" s="252"/>
      <c r="AP39" s="115">
        <f>IF(AG39="ANO",8,0)+IF(AH39="ANO",8,0)+IF(AI39="ANO",8,0)+IF(AJ39="ANO",8,0)+IF(AK39="ANO",8,0)+IF(AL39="ANO",8,0)+IF(AM39="ANO",8,0)+IF(AN39="ANO",8,0)+IF(AO39="ANO",8,0)</f>
        <v>8</v>
      </c>
      <c r="AQ39" s="390"/>
      <c r="AR39" s="238" t="s">
        <v>366</v>
      </c>
      <c r="AS39" s="238"/>
      <c r="AT39" s="116">
        <f>IF(AQ39="ANO",8,0)+IF(AR39="ANO",8,0)+IF(AS39="ANO",8,0)</f>
        <v>8</v>
      </c>
      <c r="AU39" s="791"/>
      <c r="AV39" s="252"/>
      <c r="AW39" s="573"/>
      <c r="AX39" s="118">
        <f>IF(AU39="ANO",15,0)+IF(AV39="ANO",15,0)+IF(AW39="ANO",15,0)</f>
        <v>0</v>
      </c>
      <c r="AY39" s="467">
        <f>G39+I39+P39+S39+AF39+AP39+AT39+AX39</f>
        <v>93</v>
      </c>
      <c r="AZ39" s="860" t="s">
        <v>30</v>
      </c>
      <c r="BA39" s="637" t="s">
        <v>26</v>
      </c>
      <c r="BB39" s="191">
        <f>AY39/$AY$59*100</f>
        <v>1.7284191854327084</v>
      </c>
      <c r="BC39" s="192">
        <f>AY39/$BC$5*100</f>
        <v>38.429752066115704</v>
      </c>
      <c r="BD39" s="410" t="str">
        <f>B39</f>
        <v>Desko a.s. (Desná v J.h.)</v>
      </c>
      <c r="BE39" s="612"/>
    </row>
    <row r="40" spans="1:57" ht="15" customHeight="1">
      <c r="A40" s="327" t="s">
        <v>40</v>
      </c>
      <c r="B40" s="328" t="s">
        <v>838</v>
      </c>
      <c r="C40" s="248"/>
      <c r="D40" s="103">
        <f>C40</f>
        <v>0</v>
      </c>
      <c r="E40" s="864"/>
      <c r="F40" s="170">
        <f>IF(E40&gt;0,E40,0)</f>
        <v>0</v>
      </c>
      <c r="G40" s="97">
        <f>D40+F40</f>
        <v>0</v>
      </c>
      <c r="H40" s="566"/>
      <c r="I40" s="100">
        <f>IF(H40="ANO",15,0)</f>
        <v>0</v>
      </c>
      <c r="J40" s="390" t="s">
        <v>366</v>
      </c>
      <c r="K40" s="238"/>
      <c r="L40" s="2"/>
      <c r="M40" s="2"/>
      <c r="N40" s="11"/>
      <c r="O40" s="2"/>
      <c r="P40" s="108">
        <f>IF(J40="ANO",15,0)+IF(K40="ANO",15,0)+IF(L40="ANO",10,0)+IF(M40="ANO",10,0)+IF(N40="ANO",5,0)+IF(O40="ANO",5,0)</f>
        <v>15</v>
      </c>
      <c r="Q40" s="390"/>
      <c r="R40" s="238" t="s">
        <v>366</v>
      </c>
      <c r="S40" s="110">
        <f>IF(Q40="ANO",8,0)+IF(R40="ANO",15,0)</f>
        <v>15</v>
      </c>
      <c r="T40" s="390" t="s">
        <v>366</v>
      </c>
      <c r="U40" s="238" t="s">
        <v>366</v>
      </c>
      <c r="V40" s="238" t="s">
        <v>366</v>
      </c>
      <c r="W40" s="238" t="s">
        <v>366</v>
      </c>
      <c r="X40" s="238" t="s">
        <v>366</v>
      </c>
      <c r="Y40" s="238" t="s">
        <v>366</v>
      </c>
      <c r="Z40" s="238" t="s">
        <v>366</v>
      </c>
      <c r="AA40" s="238" t="s">
        <v>366</v>
      </c>
      <c r="AB40" s="238" t="s">
        <v>366</v>
      </c>
      <c r="AC40" s="238" t="s">
        <v>366</v>
      </c>
      <c r="AD40" s="239" t="s">
        <v>366</v>
      </c>
      <c r="AE40" s="239" t="s">
        <v>366</v>
      </c>
      <c r="AF40" s="93">
        <f>IF(T40="ANO",5,0)+IF(U40="ANO",5,0)+IF(V40="ANO",5,0)+IF(W40="ANO",5,0)+IF(X40="ANO",5,0)+IF(Y40="ANO",5,0)+IF(Z40="ANO",5,0)+IF(AA40="ANO",5,0)+IF(AB40="ANO",5,0)+IF(AC40="ANO",5,0)+IF(AD40="ANO",5,0)+IF(AE40="ANO",5,0)</f>
        <v>60</v>
      </c>
      <c r="AG40" s="566"/>
      <c r="AH40" s="238"/>
      <c r="AI40" s="572"/>
      <c r="AJ40" s="252"/>
      <c r="AK40" s="252"/>
      <c r="AL40" s="238"/>
      <c r="AM40" s="238"/>
      <c r="AN40" s="252"/>
      <c r="AO40" s="252"/>
      <c r="AP40" s="115">
        <f>IF(AG40="ANO",8,0)+IF(AH40="ANO",8,0)+IF(AI40="ANO",8,0)+IF(AJ40="ANO",8,0)+IF(AK40="ANO",8,0)+IF(AL40="ANO",8,0)+IF(AM40="ANO",8,0)+IF(AN40="ANO",8,0)+IF(AO40="ANO",8,0)</f>
        <v>0</v>
      </c>
      <c r="AQ40" s="705"/>
      <c r="AR40" s="238"/>
      <c r="AS40" s="238"/>
      <c r="AT40" s="116">
        <f>IF(AQ40="ANO",8,0)+IF(AR40="ANO",8,0)+IF(AS40="ANO",8,0)</f>
        <v>0</v>
      </c>
      <c r="AU40" s="791"/>
      <c r="AV40" s="252"/>
      <c r="AW40" s="573"/>
      <c r="AX40" s="118">
        <f>IF(AU40="ANO",15,0)+IF(AV40="ANO",15,0)+IF(AW40="ANO",8,0)</f>
        <v>0</v>
      </c>
      <c r="AY40" s="467">
        <f>G40+I40+P40+S40+AF40+AP40+AT40+AX40</f>
        <v>90</v>
      </c>
      <c r="AZ40" s="860" t="s">
        <v>31</v>
      </c>
      <c r="BA40" s="637" t="s">
        <v>18</v>
      </c>
      <c r="BB40" s="191">
        <f>AY40/$AY$59*100</f>
        <v>1.672663727838105</v>
      </c>
      <c r="BC40" s="192">
        <f>AY40/$BC$5*100</f>
        <v>37.1900826446281</v>
      </c>
      <c r="BD40" s="410" t="str">
        <f>B40</f>
        <v>Skleněná bižuterie a.s. Alšovice-zánik k 12.10.2021</v>
      </c>
      <c r="BE40" s="612" t="s">
        <v>690</v>
      </c>
    </row>
    <row r="41" spans="1:57" ht="15" customHeight="1">
      <c r="A41" s="326" t="s">
        <v>196</v>
      </c>
      <c r="B41" s="1284" t="s">
        <v>624</v>
      </c>
      <c r="C41" s="560"/>
      <c r="D41" s="103">
        <f>C41</f>
        <v>0</v>
      </c>
      <c r="E41" s="563"/>
      <c r="F41" s="170">
        <f>IF(E41&gt;0,E41,0)</f>
        <v>0</v>
      </c>
      <c r="G41" s="97">
        <f>D41+F41</f>
        <v>0</v>
      </c>
      <c r="H41" s="566" t="s">
        <v>366</v>
      </c>
      <c r="I41" s="100">
        <f>IF(H41="ANO",15,0)</f>
        <v>15</v>
      </c>
      <c r="J41" s="390" t="s">
        <v>366</v>
      </c>
      <c r="K41" s="238"/>
      <c r="L41" s="2"/>
      <c r="M41" s="2"/>
      <c r="N41" s="11"/>
      <c r="O41" s="2"/>
      <c r="P41" s="108">
        <f>IF(J41="ANO",15,0)+IF(K41="ANO",15,0)+IF(L41="ANO",10,0)+IF(M41="ANO",10,0)+IF(N41="ANO",5,0)+IF(O41="ANO",5,0)</f>
        <v>15</v>
      </c>
      <c r="Q41" s="546"/>
      <c r="R41" s="535"/>
      <c r="S41" s="110">
        <f>IF(Q41="ANO",8,0)+IF(R41="ANO",15,0)</f>
        <v>0</v>
      </c>
      <c r="T41" s="390" t="s">
        <v>366</v>
      </c>
      <c r="U41" s="238" t="s">
        <v>366</v>
      </c>
      <c r="V41" s="238"/>
      <c r="W41" s="238" t="s">
        <v>366</v>
      </c>
      <c r="X41" s="238" t="s">
        <v>366</v>
      </c>
      <c r="Y41" s="238" t="s">
        <v>366</v>
      </c>
      <c r="Z41" s="238" t="s">
        <v>366</v>
      </c>
      <c r="AA41" s="238" t="s">
        <v>366</v>
      </c>
      <c r="AB41" s="238" t="s">
        <v>366</v>
      </c>
      <c r="AC41" s="238" t="s">
        <v>366</v>
      </c>
      <c r="AD41" s="238" t="s">
        <v>366</v>
      </c>
      <c r="AE41" s="238" t="s">
        <v>366</v>
      </c>
      <c r="AF41" s="93">
        <f>IF(T41="ANO",5,0)+IF(U41="ANO",5,0)+IF(V41="ANO",5,0)+IF(W41="ANO",5,0)+IF(X41="ANO",5,0)+IF(Y41="ANO",5,0)+IF(Z41="ANO",5,0)+IF(AA41="ANO",5,0)+IF(AB41="ANO",5,0)+IF(AC41="ANO",5,0)+IF(AD41="ANO",5,0)+IF(AE41="ANO",5,0)</f>
        <v>55</v>
      </c>
      <c r="AG41" s="390"/>
      <c r="AH41" s="238"/>
      <c r="AI41" s="407"/>
      <c r="AJ41" s="252"/>
      <c r="AK41" s="252"/>
      <c r="AL41" s="238"/>
      <c r="AM41" s="238"/>
      <c r="AN41" s="252"/>
      <c r="AO41" s="252"/>
      <c r="AP41" s="115">
        <f>IF(AG41="ANO",8,0)+IF(AH41="ANO",8,0)+IF(AI41="ANO",8,0)+IF(AJ41="ANO",8,0)+IF(AK41="ANO",8,0)+IF(AL41="ANO",8,0)+IF(AM41="ANO",8,0)+IF(AN41="ANO",8,0)+IF(AO41="ANO",8,0)</f>
        <v>0</v>
      </c>
      <c r="AQ41" s="390"/>
      <c r="AR41" s="238"/>
      <c r="AS41" s="238"/>
      <c r="AT41" s="116">
        <f>IF(AQ41="ANO",8,0)+IF(AR41="ANO",8,0)+IF(AS41="ANO",8,0)</f>
        <v>0</v>
      </c>
      <c r="AU41" s="791"/>
      <c r="AV41" s="252"/>
      <c r="AW41" s="573"/>
      <c r="AX41" s="118">
        <f>IF(AU41="ANO",15,0)+IF(AV41="ANO",15,0)+IF(AW41="ANO",8,0)</f>
        <v>0</v>
      </c>
      <c r="AY41" s="467">
        <f>G41+I41+P41+S41+AF41+AP41+AT41+AX41</f>
        <v>85</v>
      </c>
      <c r="AZ41" s="860" t="s">
        <v>32</v>
      </c>
      <c r="BA41" s="637" t="s">
        <v>39</v>
      </c>
      <c r="BB41" s="191">
        <f>AY41/$AY$59*100</f>
        <v>1.5797379651804326</v>
      </c>
      <c r="BC41" s="192">
        <f>AY41/$BC$5*100</f>
        <v>35.12396694214876</v>
      </c>
      <c r="BD41" s="711" t="str">
        <f>B41</f>
        <v>Bohemia Dobronín (Polná)</v>
      </c>
      <c r="BE41" s="612"/>
    </row>
    <row r="42" spans="1:57" ht="15" customHeight="1">
      <c r="A42" s="631" t="s">
        <v>200</v>
      </c>
      <c r="B42" s="644" t="s">
        <v>632</v>
      </c>
      <c r="C42" s="559">
        <v>4</v>
      </c>
      <c r="D42" s="103">
        <f>C42</f>
        <v>4</v>
      </c>
      <c r="E42" s="404">
        <v>-1.9867549668874174</v>
      </c>
      <c r="F42" s="170">
        <f>IF(E42&gt;0,E42,0)</f>
        <v>0</v>
      </c>
      <c r="G42" s="97">
        <f>D42+F42</f>
        <v>4</v>
      </c>
      <c r="H42" s="566" t="s">
        <v>366</v>
      </c>
      <c r="I42" s="100">
        <f>IF(H42="ANO",15,0)</f>
        <v>15</v>
      </c>
      <c r="J42" s="390" t="s">
        <v>366</v>
      </c>
      <c r="K42" s="238"/>
      <c r="L42" s="2"/>
      <c r="M42" s="2"/>
      <c r="N42" s="2"/>
      <c r="O42" s="2"/>
      <c r="P42" s="108">
        <f>IF(J42="ANO",15,0)+IF(K42="ANO",15,0)+IF(L42="ANO",10,0)+IF(M42="ANO",10,0)+IF(N42="ANO",5,0)+IF(O42="ANO",5,0)</f>
        <v>15</v>
      </c>
      <c r="Q42" s="390"/>
      <c r="R42" s="238" t="s">
        <v>366</v>
      </c>
      <c r="S42" s="110">
        <f>IF(Q42="ANO",8,0)+IF(R42="ANO",15,0)</f>
        <v>15</v>
      </c>
      <c r="T42" s="390" t="s">
        <v>366</v>
      </c>
      <c r="U42" s="238"/>
      <c r="V42" s="238" t="s">
        <v>366</v>
      </c>
      <c r="W42" s="238" t="s">
        <v>366</v>
      </c>
      <c r="X42" s="238"/>
      <c r="Y42" s="238"/>
      <c r="Z42" s="238"/>
      <c r="AA42" s="238" t="s">
        <v>366</v>
      </c>
      <c r="AB42" s="238"/>
      <c r="AC42" s="238"/>
      <c r="AD42" s="238"/>
      <c r="AE42" s="238" t="s">
        <v>366</v>
      </c>
      <c r="AF42" s="93">
        <f>IF(T42="ANO",5,0)+IF(U42="ANO",5,0)+IF(V42="ANO",5,0)+IF(W42="ANO",5,0)+IF(X42="ANO",5,0)+IF(Y42="ANO",5,0)+IF(Z42="ANO",5,0)+IF(AA42="ANO",5,0)+IF(AB42="ANO",5,0)+IF(AC42="ANO",5,0)+IF(AD42="ANO",5,0)+IF(AE42="ANO",5,0)</f>
        <v>25</v>
      </c>
      <c r="AG42" s="390"/>
      <c r="AH42" s="238" t="s">
        <v>366</v>
      </c>
      <c r="AI42" s="407"/>
      <c r="AJ42" s="252"/>
      <c r="AK42" s="252"/>
      <c r="AL42" s="238"/>
      <c r="AM42" s="238"/>
      <c r="AN42" s="252"/>
      <c r="AO42" s="252"/>
      <c r="AP42" s="115">
        <f>IF(AG42="ANO",8,0)+IF(AH42="ANO",8,0)+IF(AI42="ANO",8,0)+IF(AJ42="ANO",8,0)+IF(AK42="ANO",8,0)+IF(AL42="ANO",8,0)+IF(AM42="ANO",8,0)+IF(AN42="ANO",8,0)+IF(AO42="ANO",8,0)</f>
        <v>8</v>
      </c>
      <c r="AQ42" s="390"/>
      <c r="AR42" s="238"/>
      <c r="AS42" s="238"/>
      <c r="AT42" s="116">
        <f>IF(AQ42="ANO",8,0)+IF(AR42="ANO",8,0)+IF(AS42="ANO",8,0)</f>
        <v>0</v>
      </c>
      <c r="AU42" s="791"/>
      <c r="AV42" s="252"/>
      <c r="AW42" s="573"/>
      <c r="AX42" s="118">
        <f>IF(AU42="ANO",15,0)+IF(AV42="ANO",15,0)+IF(AW42="ANO",8,0)</f>
        <v>0</v>
      </c>
      <c r="AY42" s="467">
        <f>G42+I42+P42+S42+AF42+AP42+AT42+AX42</f>
        <v>82</v>
      </c>
      <c r="AZ42" s="860" t="s">
        <v>33</v>
      </c>
      <c r="BA42" s="638" t="s">
        <v>203</v>
      </c>
      <c r="BB42" s="191">
        <f>AY42/$AY$59*100</f>
        <v>1.523982507585829</v>
      </c>
      <c r="BC42" s="192">
        <f>AY42/$BC$5*100</f>
        <v>33.88429752066116</v>
      </c>
      <c r="BD42" s="649" t="str">
        <f>B42</f>
        <v>AGC Flat Glass Czech a.s., závod Kryry</v>
      </c>
      <c r="BE42" s="872" t="s">
        <v>865</v>
      </c>
    </row>
    <row r="43" spans="1:57" ht="15" customHeight="1">
      <c r="A43" s="201" t="s">
        <v>39</v>
      </c>
      <c r="B43" s="212" t="s">
        <v>557</v>
      </c>
      <c r="C43" s="559">
        <v>-15</v>
      </c>
      <c r="D43" s="103">
        <f>C43</f>
        <v>-15</v>
      </c>
      <c r="E43" s="404">
        <v>-1.2121212121212122</v>
      </c>
      <c r="F43" s="170">
        <f>IF(E43&gt;0,E43,0)</f>
        <v>0</v>
      </c>
      <c r="G43" s="97">
        <f>D43+F43</f>
        <v>-15</v>
      </c>
      <c r="H43" s="566" t="s">
        <v>366</v>
      </c>
      <c r="I43" s="100">
        <f>IF(H43="ANO",15,0)</f>
        <v>15</v>
      </c>
      <c r="J43" s="390" t="s">
        <v>366</v>
      </c>
      <c r="K43" s="238"/>
      <c r="L43" s="2"/>
      <c r="M43" s="2"/>
      <c r="N43" s="11"/>
      <c r="O43" s="2"/>
      <c r="P43" s="108">
        <f>IF(J43="ANO",15,0)+IF(K43="ANO",15,0)+IF(L43="ANO",10,0)+IF(M43="ANO",10,0)+IF(N43="ANO",5,0)+IF(O43="ANO",5,0)</f>
        <v>15</v>
      </c>
      <c r="Q43" s="390"/>
      <c r="R43" s="238" t="s">
        <v>366</v>
      </c>
      <c r="S43" s="110">
        <f>IF(Q43="ANO",8,0)+IF(R43="ANO",15,0)</f>
        <v>15</v>
      </c>
      <c r="T43" s="390" t="s">
        <v>366</v>
      </c>
      <c r="U43" s="238" t="s">
        <v>366</v>
      </c>
      <c r="V43" s="238"/>
      <c r="W43" s="238" t="s">
        <v>366</v>
      </c>
      <c r="X43" s="238" t="s">
        <v>366</v>
      </c>
      <c r="Y43" s="238"/>
      <c r="Z43" s="238"/>
      <c r="AA43" s="238"/>
      <c r="AB43" s="238" t="s">
        <v>366</v>
      </c>
      <c r="AC43" s="238" t="s">
        <v>366</v>
      </c>
      <c r="AD43" s="238" t="s">
        <v>366</v>
      </c>
      <c r="AE43" s="556"/>
      <c r="AF43" s="93">
        <f>IF(T43="ANO",5,0)+IF(U43="ANO",5,0)+IF(V43="ANO",5,0)+IF(W43="ANO",5,0)+IF(X43="ANO",5,0)+IF(Y43="ANO",5,0)+IF(Z43="ANO",5,0)+IF(AA43="ANO",5,0)+IF(AB43="ANO",5,0)+IF(AC43="ANO",5,0)+IF(AD43="ANO",5,0)+IF(AE43="ANO",5,0)</f>
        <v>35</v>
      </c>
      <c r="AG43" s="390"/>
      <c r="AH43" s="238" t="s">
        <v>366</v>
      </c>
      <c r="AI43" s="572"/>
      <c r="AJ43" s="252"/>
      <c r="AK43" s="252"/>
      <c r="AL43" s="238"/>
      <c r="AM43" s="238"/>
      <c r="AN43" s="252"/>
      <c r="AO43" s="252"/>
      <c r="AP43" s="115">
        <f>IF(AG43="ANO",8,0)+IF(AH43="ANO",8,0)+IF(AI43="ANO",8,0)+IF(AJ43="ANO",8,0)+IF(AK43="ANO",8,0)+IF(AL43="ANO",8,0)+IF(AM43="ANO",8,0)+IF(AN43="ANO",8,0)+IF(AO43="ANO",8,0)</f>
        <v>8</v>
      </c>
      <c r="AQ43" s="390"/>
      <c r="AR43" s="238"/>
      <c r="AS43" s="238"/>
      <c r="AT43" s="116">
        <f>IF(AQ43="ANO",8,0)+IF(AR43="ANO",8,0)+IF(AS43="ANO",8,0)</f>
        <v>0</v>
      </c>
      <c r="AU43" s="791"/>
      <c r="AV43" s="252"/>
      <c r="AW43" s="573"/>
      <c r="AX43" s="118">
        <f>IF(AU43="ANO",15,0)+IF(AV43="ANO",15,0)+IF(AW43="ANO",8,0)</f>
        <v>0</v>
      </c>
      <c r="AY43" s="467">
        <f>G43+I43+P43+S43+AF43+AP43+AT43+AX43</f>
        <v>73</v>
      </c>
      <c r="AZ43" s="860" t="s">
        <v>34</v>
      </c>
      <c r="BA43" s="637" t="s">
        <v>44</v>
      </c>
      <c r="BB43" s="191">
        <f>AY43/$AY$59*100</f>
        <v>1.3567161348020185</v>
      </c>
      <c r="BC43" s="192">
        <f>AY43/$BC$5*100</f>
        <v>30.165289256198346</v>
      </c>
      <c r="BD43" s="410" t="str">
        <f>B43</f>
        <v>Sklářské stroje Znojmo s.r.o.</v>
      </c>
      <c r="BE43" s="612"/>
    </row>
    <row r="44" spans="1:57" ht="15" customHeight="1">
      <c r="A44" s="631" t="s">
        <v>16</v>
      </c>
      <c r="B44" s="785" t="s">
        <v>772</v>
      </c>
      <c r="C44" s="559">
        <v>-14</v>
      </c>
      <c r="D44" s="103">
        <f>C44</f>
        <v>-14</v>
      </c>
      <c r="E44" s="404">
        <v>0</v>
      </c>
      <c r="F44" s="170">
        <f>IF(E44&gt;0,E44,0)</f>
        <v>0</v>
      </c>
      <c r="G44" s="97">
        <f>D44+F44</f>
        <v>-14</v>
      </c>
      <c r="H44" s="566"/>
      <c r="I44" s="100">
        <f>IF(H44="ANO",15,0)</f>
        <v>0</v>
      </c>
      <c r="J44" s="390" t="s">
        <v>366</v>
      </c>
      <c r="K44" s="238"/>
      <c r="L44" s="2"/>
      <c r="M44" s="2"/>
      <c r="N44" s="11"/>
      <c r="O44" s="2"/>
      <c r="P44" s="108">
        <f>IF(J44="ANO",15,0)+IF(K44="ANO",15,0)+IF(L44="ANO",10,0)+IF(M44="ANO",10,0)+IF(N44="ANO",5,0)+IF(O44="ANO",5,0)</f>
        <v>15</v>
      </c>
      <c r="Q44" s="390"/>
      <c r="R44" s="238"/>
      <c r="S44" s="110">
        <f>IF(Q44="ANO",8,0)+IF(R44="ANO",15,0)</f>
        <v>0</v>
      </c>
      <c r="T44" s="390" t="s">
        <v>366</v>
      </c>
      <c r="U44" s="238" t="s">
        <v>366</v>
      </c>
      <c r="V44" s="238" t="s">
        <v>366</v>
      </c>
      <c r="W44" s="238" t="s">
        <v>366</v>
      </c>
      <c r="X44" s="238" t="s">
        <v>366</v>
      </c>
      <c r="Y44" s="238" t="s">
        <v>366</v>
      </c>
      <c r="Z44" s="238" t="s">
        <v>366</v>
      </c>
      <c r="AA44" s="238" t="s">
        <v>366</v>
      </c>
      <c r="AB44" s="238" t="s">
        <v>366</v>
      </c>
      <c r="AC44" s="238" t="s">
        <v>366</v>
      </c>
      <c r="AD44" s="238" t="s">
        <v>366</v>
      </c>
      <c r="AE44" s="238" t="s">
        <v>366</v>
      </c>
      <c r="AF44" s="93">
        <f>IF(T44="ANO",5,0)+IF(U44="ANO",5,0)+IF(V44="ANO",5,0)+IF(W44="ANO",5,0)+IF(X44="ANO",5,0)+IF(Y44="ANO",5,0)+IF(Z44="ANO",5,0)+IF(AA44="ANO",5,0)+IF(AB44="ANO",5,0)+IF(AC44="ANO",5,0)+IF(AD44="ANO",5,0)+IF(AE44="ANO",5,0)</f>
        <v>60</v>
      </c>
      <c r="AG44" s="566"/>
      <c r="AH44" s="238"/>
      <c r="AI44" s="572"/>
      <c r="AJ44" s="252"/>
      <c r="AK44" s="252"/>
      <c r="AL44" s="238"/>
      <c r="AM44" s="238"/>
      <c r="AN44" s="252"/>
      <c r="AO44" s="252"/>
      <c r="AP44" s="115">
        <f>IF(AG44="ANO",8,0)+IF(AH44="ANO",8,0)+IF(AI44="ANO",8,0)+IF(AJ44="ANO",8,0)+IF(AK44="ANO",8,0)+IF(AL44="ANO",8,0)+IF(AM44="ANO",8,0)+IF(AN44="ANO",8,0)+IF(AO44="ANO",8,0)</f>
        <v>0</v>
      </c>
      <c r="AQ44" s="390"/>
      <c r="AR44" s="238" t="s">
        <v>366</v>
      </c>
      <c r="AS44" s="238"/>
      <c r="AT44" s="116">
        <f>IF(AQ44="ANO",8,0)+IF(AR44="ANO",8,0)+IF(AS44="ANO",8,0)</f>
        <v>8</v>
      </c>
      <c r="AU44" s="791"/>
      <c r="AV44" s="252"/>
      <c r="AW44" s="573"/>
      <c r="AX44" s="118">
        <f>IF(AU44="ANO",15,0)+IF(AV44="ANO",15,0)+IF(AW44="ANO",15,0)</f>
        <v>0</v>
      </c>
      <c r="AY44" s="467">
        <f>G44+I44+P44+S44+AF44+AP44+AT44+AX44</f>
        <v>69</v>
      </c>
      <c r="AZ44" s="860" t="s">
        <v>35</v>
      </c>
      <c r="BA44" s="637" t="s">
        <v>45</v>
      </c>
      <c r="BB44" s="191">
        <f>AY44/$AY$59*100</f>
        <v>1.2823755246758806</v>
      </c>
      <c r="BC44" s="192">
        <f>AY44/$BC$5*100</f>
        <v>28.512396694214875</v>
      </c>
      <c r="BD44" s="787" t="str">
        <f>B44</f>
        <v>Hrad Loket</v>
      </c>
      <c r="BE44" s="612"/>
    </row>
    <row r="45" spans="1:57" ht="15" customHeight="1">
      <c r="A45" s="201" t="s">
        <v>41</v>
      </c>
      <c r="B45" s="212" t="s">
        <v>626</v>
      </c>
      <c r="C45" s="559">
        <v>-2</v>
      </c>
      <c r="D45" s="103">
        <f>C45</f>
        <v>-2</v>
      </c>
      <c r="E45" s="404">
        <v>-3.3333333333333335</v>
      </c>
      <c r="F45" s="170">
        <f>IF(E45&gt;0,E45,0)</f>
        <v>0</v>
      </c>
      <c r="G45" s="97">
        <f>D45+F45</f>
        <v>-2</v>
      </c>
      <c r="H45" s="566" t="s">
        <v>366</v>
      </c>
      <c r="I45" s="100">
        <f>IF(H45="ANO",15,0)</f>
        <v>15</v>
      </c>
      <c r="J45" s="390" t="s">
        <v>366</v>
      </c>
      <c r="K45" s="238"/>
      <c r="L45" s="2"/>
      <c r="M45" s="2"/>
      <c r="N45" s="11"/>
      <c r="O45" s="2"/>
      <c r="P45" s="108">
        <f>IF(J45="ANO",15,0)+IF(K45="ANO",15,0)+IF(L45="ANO",10,0)+IF(M45="ANO",10,0)+IF(N45="ANO",5,0)+IF(O45="ANO",5,0)</f>
        <v>15</v>
      </c>
      <c r="Q45" s="390"/>
      <c r="R45" s="238" t="s">
        <v>366</v>
      </c>
      <c r="S45" s="110">
        <f>IF(Q45="ANO",8,0)+IF(R45="ANO",15,0)</f>
        <v>15</v>
      </c>
      <c r="T45" s="390"/>
      <c r="U45" s="238"/>
      <c r="V45" s="238"/>
      <c r="W45" s="238"/>
      <c r="X45" s="238"/>
      <c r="Y45" s="238"/>
      <c r="Z45" s="238"/>
      <c r="AA45" s="238"/>
      <c r="AB45" s="238" t="s">
        <v>366</v>
      </c>
      <c r="AC45" s="238" t="s">
        <v>366</v>
      </c>
      <c r="AD45" s="238" t="s">
        <v>366</v>
      </c>
      <c r="AE45" s="556"/>
      <c r="AF45" s="93">
        <f>IF(T45="ANO",5,0)+IF(U45="ANO",5,0)+IF(V45="ANO",5,0)+IF(W45="ANO",5,0)+IF(X45="ANO",5,0)+IF(Y45="ANO",5,0)+IF(Z45="ANO",5,0)+IF(AA45="ANO",5,0)+IF(AB45="ANO",5,0)+IF(AC45="ANO",5,0)+IF(AD45="ANO",5,0)+IF(AE45="ANO",5,0)</f>
        <v>15</v>
      </c>
      <c r="AG45" s="566"/>
      <c r="AH45" s="238" t="s">
        <v>366</v>
      </c>
      <c r="AI45" s="572"/>
      <c r="AJ45" s="252"/>
      <c r="AK45" s="252"/>
      <c r="AL45" s="238"/>
      <c r="AM45" s="238"/>
      <c r="AN45" s="252"/>
      <c r="AO45" s="238"/>
      <c r="AP45" s="115">
        <f>IF(AG45="ANO",8,0)+IF(AH45="ANO",8,0)+IF(AI45="ANO",8,0)+IF(AJ45="ANO",8,0)+IF(AK45="ANO",8,0)+IF(AL45="ANO",8,0)+IF(AM45="ANO",8,0)+IF(AN45="ANO",8,0)+IF(AO45="ANO",8,0)</f>
        <v>8</v>
      </c>
      <c r="AQ45" s="390"/>
      <c r="AR45" s="238"/>
      <c r="AS45" s="238"/>
      <c r="AT45" s="116">
        <f>IF(AQ45="ANO",8,0)+IF(AR45="ANO",8,0)+IF(AS45="ANO",8,0)</f>
        <v>0</v>
      </c>
      <c r="AU45" s="792"/>
      <c r="AV45" s="238"/>
      <c r="AW45" s="573"/>
      <c r="AX45" s="118">
        <f>IF(AU45="ANO",15,0)+IF(AV45="ANO",15,0)+IF(AW45="ANO",8,0)</f>
        <v>0</v>
      </c>
      <c r="AY45" s="467">
        <f>G45+I45+P45+S45+AF45+AP45+AT45+AX45</f>
        <v>66</v>
      </c>
      <c r="AZ45" s="860" t="s">
        <v>36</v>
      </c>
      <c r="BA45" s="637" t="s">
        <v>38</v>
      </c>
      <c r="BB45" s="191">
        <f>AY45/$AY$59*100</f>
        <v>1.226620067081277</v>
      </c>
      <c r="BC45" s="192">
        <f>AY45/$BC$5*100</f>
        <v>27.27272727272727</v>
      </c>
      <c r="BD45" s="410" t="str">
        <f>B45</f>
        <v>Sklopísek Střeleč a.s. (Hrdoňovice)</v>
      </c>
      <c r="BE45" s="818"/>
    </row>
    <row r="46" spans="1:57" ht="15" customHeight="1">
      <c r="A46" s="201" t="s">
        <v>34</v>
      </c>
      <c r="B46" s="212" t="s">
        <v>618</v>
      </c>
      <c r="C46" s="559">
        <v>-25</v>
      </c>
      <c r="D46" s="103">
        <f>C46</f>
        <v>-25</v>
      </c>
      <c r="E46" s="404">
        <v>2.7624309392265194</v>
      </c>
      <c r="F46" s="170">
        <f>IF(E46&gt;0,E46,0)</f>
        <v>2.7624309392265194</v>
      </c>
      <c r="G46" s="97">
        <f>D46+F46</f>
        <v>-22.23756906077348</v>
      </c>
      <c r="H46" s="566"/>
      <c r="I46" s="100">
        <f>IF(H46="ANO",15,0)</f>
        <v>0</v>
      </c>
      <c r="J46" s="390" t="s">
        <v>366</v>
      </c>
      <c r="K46" s="238"/>
      <c r="L46" s="2"/>
      <c r="M46" s="2"/>
      <c r="N46" s="2"/>
      <c r="O46" s="52"/>
      <c r="P46" s="108">
        <f>IF(J46="ANO",15,0)+IF(K46="ANO",15,0)+IF(L46="ANO",10,0)+IF(M46="ANO",10,0)+IF(N46="ANO",5,0)+IF(O46="ANO",5,0)</f>
        <v>15</v>
      </c>
      <c r="Q46" s="390"/>
      <c r="R46" s="238" t="s">
        <v>366</v>
      </c>
      <c r="S46" s="110">
        <f>IF(Q46="ANO",8,0)+IF(R46="ANO",15,0)</f>
        <v>15</v>
      </c>
      <c r="T46" s="390" t="s">
        <v>366</v>
      </c>
      <c r="U46" s="238" t="s">
        <v>366</v>
      </c>
      <c r="V46" s="238" t="s">
        <v>366</v>
      </c>
      <c r="W46" s="238"/>
      <c r="X46" s="238" t="s">
        <v>366</v>
      </c>
      <c r="Y46" s="238" t="s">
        <v>366</v>
      </c>
      <c r="Z46" s="238" t="s">
        <v>366</v>
      </c>
      <c r="AA46" s="238"/>
      <c r="AB46" s="238" t="s">
        <v>366</v>
      </c>
      <c r="AC46" s="238" t="s">
        <v>366</v>
      </c>
      <c r="AD46" s="238" t="s">
        <v>366</v>
      </c>
      <c r="AE46" s="238" t="s">
        <v>366</v>
      </c>
      <c r="AF46" s="93">
        <f>IF(T46="ANO",5,0)+IF(U46="ANO",5,0)+IF(V46="ANO",5,0)+IF(W46="ANO",5,0)+IF(X46="ANO",5,0)+IF(Y46="ANO",5,0)+IF(Z46="ANO",5,0)+IF(AA46="ANO",5,0)+IF(AB46="ANO",5,0)+IF(AC46="ANO",5,0)+IF(AD46="ANO",5,0)+IF(AE46="ANO",5,0)</f>
        <v>50</v>
      </c>
      <c r="AG46" s="390"/>
      <c r="AH46" s="238" t="s">
        <v>366</v>
      </c>
      <c r="AI46" s="572"/>
      <c r="AJ46" s="252"/>
      <c r="AK46" s="252"/>
      <c r="AL46" s="238"/>
      <c r="AM46" s="238"/>
      <c r="AN46" s="252"/>
      <c r="AO46" s="252"/>
      <c r="AP46" s="115">
        <f>IF(AG46="ANO",8,0)+IF(AH46="ANO",8,0)+IF(AI46="ANO",8,0)+IF(AJ46="ANO",8,0)+IF(AK46="ANO",8,0)+IF(AL46="ANO",8,0)+IF(AM46="ANO",8,0)+IF(AN46="ANO",8,0)+IF(AO46="ANO",8,0)</f>
        <v>8</v>
      </c>
      <c r="AQ46" s="390"/>
      <c r="AR46" s="238"/>
      <c r="AS46" s="238"/>
      <c r="AT46" s="116">
        <f>IF(AQ46="ANO",8,0)+IF(AR46="ANO",8,0)+IF(AS46="ANO",8,0)</f>
        <v>0</v>
      </c>
      <c r="AU46" s="792"/>
      <c r="AV46" s="252"/>
      <c r="AW46" s="573"/>
      <c r="AX46" s="118">
        <f>IF(AU46="ANO",15,0)+IF(AV46="ANO",15,0)+IF(AW46="ANO",15,0)</f>
        <v>0</v>
      </c>
      <c r="AY46" s="468">
        <f>G46+I46+P46+S46+AF46+AP46+AT46+AX46</f>
        <v>65.76243093922652</v>
      </c>
      <c r="AZ46" s="860" t="s">
        <v>37</v>
      </c>
      <c r="BA46" s="637" t="s">
        <v>42</v>
      </c>
      <c r="BB46" s="191">
        <f>AY46/$AY$59*100</f>
        <v>1.2222048098500284</v>
      </c>
      <c r="BC46" s="192">
        <f>AY46/$BC$5*100</f>
        <v>27.1745582393498</v>
      </c>
      <c r="BD46" s="410" t="str">
        <f>B46</f>
        <v>Schott Flat Glass CR (Valašské Meziříčí)</v>
      </c>
      <c r="BE46" s="612"/>
    </row>
    <row r="47" spans="1:58" s="53" customFormat="1" ht="15" customHeight="1">
      <c r="A47" s="201" t="s">
        <v>23</v>
      </c>
      <c r="B47" s="212" t="s">
        <v>221</v>
      </c>
      <c r="C47" s="559">
        <v>-20</v>
      </c>
      <c r="D47" s="103">
        <f>C47</f>
        <v>-20</v>
      </c>
      <c r="E47" s="404">
        <v>-4.615384615384616</v>
      </c>
      <c r="F47" s="170">
        <f>IF(E47&gt;0,E47,0)</f>
        <v>0</v>
      </c>
      <c r="G47" s="97">
        <f>D47+F47</f>
        <v>-20</v>
      </c>
      <c r="H47" s="566" t="s">
        <v>366</v>
      </c>
      <c r="I47" s="100">
        <f>IF(H47="ANO",15,0)</f>
        <v>15</v>
      </c>
      <c r="J47" s="390" t="s">
        <v>366</v>
      </c>
      <c r="K47" s="238"/>
      <c r="L47" s="2"/>
      <c r="M47" s="2"/>
      <c r="N47" s="11"/>
      <c r="O47" s="2"/>
      <c r="P47" s="108">
        <f>IF(J47="ANO",15,0)+IF(K47="ANO",15,0)+IF(L47="ANO",10,0)+IF(M47="ANO",10,0)+IF(N47="ANO",5,0)+IF(O47="ANO",5,0)</f>
        <v>15</v>
      </c>
      <c r="Q47" s="390"/>
      <c r="R47" s="238" t="s">
        <v>366</v>
      </c>
      <c r="S47" s="110">
        <f>IF(Q47="ANO",8,0)+IF(R47="ANO",15,0)</f>
        <v>15</v>
      </c>
      <c r="T47" s="390" t="s">
        <v>366</v>
      </c>
      <c r="U47" s="238" t="s">
        <v>366</v>
      </c>
      <c r="V47" s="238" t="s">
        <v>366</v>
      </c>
      <c r="W47" s="238" t="s">
        <v>366</v>
      </c>
      <c r="X47" s="238" t="s">
        <v>366</v>
      </c>
      <c r="Y47" s="238" t="s">
        <v>366</v>
      </c>
      <c r="Z47" s="861"/>
      <c r="AA47" s="861"/>
      <c r="AB47" s="861"/>
      <c r="AC47" s="861"/>
      <c r="AD47" s="861"/>
      <c r="AE47" s="861"/>
      <c r="AF47" s="93">
        <f>IF(T47="ANO",5,0)+IF(U47="ANO",5,0)+IF(V47="ANO",5,0)+IF(W47="ANO",5,0)+IF(X47="ANO",5,0)+IF(Y47="ANO",5,0)+IF(Z47="ANO",5,0)+IF(AA47="ANO",5,0)+IF(AB47="ANO",5,0)+IF(AC47="ANO",5,0)+IF(AD47="ANO",5,0)+IF(AE47="ANO",5,0)</f>
        <v>30</v>
      </c>
      <c r="AG47" s="566" t="s">
        <v>366</v>
      </c>
      <c r="AH47" s="238"/>
      <c r="AI47" s="572"/>
      <c r="AJ47" s="252"/>
      <c r="AK47" s="252"/>
      <c r="AL47" s="238"/>
      <c r="AM47" s="238"/>
      <c r="AN47" s="252"/>
      <c r="AO47" s="252"/>
      <c r="AP47" s="115">
        <f>IF(AG47="ANO",8,0)+IF(AH47="ANO",8,0)+IF(AI47="ANO",8,0)+IF(AJ47="ANO",8,0)+IF(AK47="ANO",8,0)+IF(AL47="ANO",8,0)+IF(AM47="ANO",8,0)+IF(AN47="ANO",8,0)+IF(AO47="ANO",8,0)</f>
        <v>8</v>
      </c>
      <c r="AQ47" s="390"/>
      <c r="AR47" s="238"/>
      <c r="AS47" s="238"/>
      <c r="AT47" s="116">
        <f>IF(AQ47="ANO",8,0)+IF(AR47="ANO",8,0)+IF(AS47="ANO",8,0)</f>
        <v>0</v>
      </c>
      <c r="AU47" s="252"/>
      <c r="AV47" s="252"/>
      <c r="AW47" s="573"/>
      <c r="AX47" s="118">
        <f>IF(AU47="ANO",15,0)+IF(AV47="ANO",15,0)+IF(AW47="ANO",8,0)</f>
        <v>0</v>
      </c>
      <c r="AY47" s="467">
        <f>G47+I47+P47+S47+AF47+AP47+AT47+AX47</f>
        <v>63</v>
      </c>
      <c r="AZ47" s="860" t="s">
        <v>38</v>
      </c>
      <c r="BA47" s="637" t="s">
        <v>33</v>
      </c>
      <c r="BB47" s="191">
        <f>AY47/$AY$59*100</f>
        <v>1.1708646094866735</v>
      </c>
      <c r="BC47" s="192">
        <f>AY47/$BC$5*100</f>
        <v>26.033057851239672</v>
      </c>
      <c r="BD47" s="410" t="str">
        <f>B47</f>
        <v>Megatech Industries Jablonec s.r.o.</v>
      </c>
      <c r="BE47" s="612"/>
      <c r="BF47" s="386"/>
    </row>
    <row r="48" spans="1:57" ht="15" customHeight="1">
      <c r="A48" s="327" t="s">
        <v>19</v>
      </c>
      <c r="B48" s="534" t="s">
        <v>835</v>
      </c>
      <c r="C48" s="248"/>
      <c r="D48" s="103">
        <f>C48</f>
        <v>0</v>
      </c>
      <c r="E48" s="864"/>
      <c r="F48" s="170">
        <f>IF(E48&gt;0,E48,0)</f>
        <v>0</v>
      </c>
      <c r="G48" s="97">
        <f>D48+F48</f>
        <v>0</v>
      </c>
      <c r="H48" s="566"/>
      <c r="I48" s="100">
        <f>IF(H48="ANO",15,0)</f>
        <v>0</v>
      </c>
      <c r="J48" s="390" t="s">
        <v>366</v>
      </c>
      <c r="K48" s="238"/>
      <c r="L48" s="2"/>
      <c r="M48" s="2"/>
      <c r="N48" s="11"/>
      <c r="O48" s="2"/>
      <c r="P48" s="108">
        <f>IF(J48="ANO",15,0)+IF(K48="ANO",15,0)+IF(L48="ANO",10,0)+IF(M48="ANO",10,0)+IF(N48="ANO",5,0)+IF(O48="ANO",5,0)</f>
        <v>15</v>
      </c>
      <c r="Q48" s="390"/>
      <c r="R48" s="238" t="s">
        <v>366</v>
      </c>
      <c r="S48" s="110">
        <f>IF(Q48="ANO",8,0)+IF(R48="ANO",15,0)</f>
        <v>15</v>
      </c>
      <c r="T48" s="390" t="s">
        <v>366</v>
      </c>
      <c r="U48" s="238" t="s">
        <v>366</v>
      </c>
      <c r="V48" s="238" t="s">
        <v>366</v>
      </c>
      <c r="W48" s="239" t="s">
        <v>366</v>
      </c>
      <c r="X48" s="239"/>
      <c r="Y48" s="239"/>
      <c r="Z48" s="239"/>
      <c r="AA48" s="239"/>
      <c r="AB48" s="239"/>
      <c r="AC48" s="239"/>
      <c r="AD48" s="239"/>
      <c r="AE48" s="239"/>
      <c r="AF48" s="93">
        <f>IF(T48="ANO",5,0)+IF(U48="ANO",5,0)+IF(V48="ANO",5,0)+IF(W48="ANO",5,0)+IF(X48="ANO",5,0)+IF(Y48="ANO",5,0)+IF(Z48="ANO",5,0)+IF(AA48="ANO",5,0)+IF(AB48="ANO",5,0)+IF(AC48="ANO",5,0)+IF(AD48="ANO",5,0)+IF(AE48="ANO",5,0)</f>
        <v>20</v>
      </c>
      <c r="AG48" s="706"/>
      <c r="AH48" s="239"/>
      <c r="AI48" s="572"/>
      <c r="AJ48" s="252"/>
      <c r="AK48" s="252"/>
      <c r="AL48" s="238"/>
      <c r="AM48" s="238"/>
      <c r="AN48" s="252"/>
      <c r="AO48" s="252"/>
      <c r="AP48" s="115">
        <f>IF(AG48="ANO",8,0)+IF(AH48="ANO",8,0)+IF(AI48="ANO",8,0)+IF(AJ48="ANO",8,0)+IF(AK48="ANO",8,0)+IF(AL48="ANO",8,0)+IF(AM48="ANO",8,0)+IF(AN48="ANO",8,0)+IF(AO48="ANO",8,0)</f>
        <v>0</v>
      </c>
      <c r="AQ48" s="705"/>
      <c r="AR48" s="239" t="s">
        <v>366</v>
      </c>
      <c r="AS48" s="238"/>
      <c r="AT48" s="116">
        <f>IF(AQ48="ANO",8,0)+IF(AR48="ANO",8,0)+IF(AS48="ANO",8,0)</f>
        <v>8</v>
      </c>
      <c r="AU48" s="819"/>
      <c r="AV48" s="708"/>
      <c r="AW48" s="573"/>
      <c r="AX48" s="118">
        <f>IF(AU48="ANO",15,0)+IF(AV48="ANO",15,0)+IF(AW48="ANO",15,0)</f>
        <v>0</v>
      </c>
      <c r="AY48" s="467">
        <f>G48+I48+P48+S48+AF48+AP48+AT48+AX48</f>
        <v>58</v>
      </c>
      <c r="AZ48" s="860" t="s">
        <v>39</v>
      </c>
      <c r="BA48" s="637" t="s">
        <v>31</v>
      </c>
      <c r="BB48" s="191">
        <f>AY48/$AY$59*100</f>
        <v>1.077938846829001</v>
      </c>
      <c r="BC48" s="192">
        <f>AY48/$BC$5*100</f>
        <v>23.96694214876033</v>
      </c>
      <c r="BD48" s="410" t="str">
        <f>B48</f>
        <v>Jablonex (Zásada)-zánik k 31.3.2021</v>
      </c>
      <c r="BE48" s="612"/>
    </row>
    <row r="49" spans="1:57" ht="15" customHeight="1">
      <c r="A49" s="201" t="s">
        <v>10</v>
      </c>
      <c r="B49" s="212" t="s">
        <v>211</v>
      </c>
      <c r="C49" s="559">
        <v>-35</v>
      </c>
      <c r="D49" s="103">
        <f>C49</f>
        <v>-35</v>
      </c>
      <c r="E49" s="404"/>
      <c r="F49" s="170">
        <f>IF(E49&gt;0,E49,0)</f>
        <v>0</v>
      </c>
      <c r="G49" s="97">
        <f>D49+F49</f>
        <v>-35</v>
      </c>
      <c r="H49" s="566"/>
      <c r="I49" s="100">
        <f>IF(H49="ANO",15,0)</f>
        <v>0</v>
      </c>
      <c r="J49" s="390"/>
      <c r="K49" s="238"/>
      <c r="L49" s="2"/>
      <c r="M49" s="2"/>
      <c r="N49" s="11"/>
      <c r="O49" s="2"/>
      <c r="P49" s="108">
        <f>IF(J49="ANO",15,0)+IF(K49="ANO",15,0)+IF(L49="ANO",10,0)+IF(M49="ANO",10,0)+IF(N49="ANO",5,0)+IF(O49="ANO",5,0)</f>
        <v>0</v>
      </c>
      <c r="Q49" s="390"/>
      <c r="R49" s="238" t="s">
        <v>366</v>
      </c>
      <c r="S49" s="110">
        <f>IF(Q49="ANO",8,0)+IF(R49="ANO",15,0)</f>
        <v>15</v>
      </c>
      <c r="T49" s="390" t="s">
        <v>366</v>
      </c>
      <c r="U49" s="238" t="s">
        <v>366</v>
      </c>
      <c r="V49" s="238" t="s">
        <v>366</v>
      </c>
      <c r="W49" s="238" t="s">
        <v>366</v>
      </c>
      <c r="X49" s="238" t="s">
        <v>366</v>
      </c>
      <c r="Y49" s="238" t="s">
        <v>366</v>
      </c>
      <c r="Z49" s="238" t="s">
        <v>366</v>
      </c>
      <c r="AA49" s="238" t="s">
        <v>366</v>
      </c>
      <c r="AB49" s="238" t="s">
        <v>366</v>
      </c>
      <c r="AC49" s="238" t="s">
        <v>366</v>
      </c>
      <c r="AD49" s="238" t="s">
        <v>366</v>
      </c>
      <c r="AE49" s="238" t="s">
        <v>366</v>
      </c>
      <c r="AF49" s="93">
        <f>IF(T49="ANO",5,0)+IF(U49="ANO",5,0)+IF(V49="ANO",5,0)+IF(W49="ANO",5,0)+IF(X49="ANO",5,0)+IF(Y49="ANO",5,0)+IF(Z49="ANO",5,0)+IF(AA49="ANO",5,0)+IF(AB49="ANO",5,0)+IF(AC49="ANO",5,0)+IF(AD49="ANO",5,0)+IF(AE49="ANO",5,0)</f>
        <v>60</v>
      </c>
      <c r="AG49" s="390"/>
      <c r="AH49" s="238" t="s">
        <v>366</v>
      </c>
      <c r="AI49" s="407"/>
      <c r="AJ49" s="252"/>
      <c r="AK49" s="252"/>
      <c r="AL49" s="238"/>
      <c r="AM49" s="238"/>
      <c r="AN49" s="252"/>
      <c r="AO49" s="252"/>
      <c r="AP49" s="115">
        <f>IF(AG49="ANO",8,0)+IF(AH49="ANO",8,0)+IF(AI49="ANO",8,0)+IF(AJ49="ANO",8,0)+IF(AK49="ANO",8,0)+IF(AL49="ANO",8,0)+IF(AM49="ANO",8,0)+IF(AN49="ANO",8,0)+IF(AO49="ANO",8,0)</f>
        <v>8</v>
      </c>
      <c r="AQ49" s="390"/>
      <c r="AR49" s="238" t="s">
        <v>366</v>
      </c>
      <c r="AS49" s="238"/>
      <c r="AT49" s="116">
        <f>IF(AQ49="ANO",8,0)+IF(AR49="ANO",8,0)+IF(AS49="ANO",8,0)</f>
        <v>8</v>
      </c>
      <c r="AU49" s="791"/>
      <c r="AV49" s="252"/>
      <c r="AW49" s="573"/>
      <c r="AX49" s="118">
        <f>IF(AU49="ANO",15,0)+IF(AV49="ANO",15,0)+IF(AW49="ANO",15,0)</f>
        <v>0</v>
      </c>
      <c r="AY49" s="468">
        <f>G49+I49+P49+S49+AF49+AP49+AT49+AX49</f>
        <v>56</v>
      </c>
      <c r="AZ49" s="860" t="s">
        <v>40</v>
      </c>
      <c r="BA49" s="637" t="s">
        <v>8</v>
      </c>
      <c r="BB49" s="191">
        <f>AY49/$AY$59*100</f>
        <v>1.040768541765932</v>
      </c>
      <c r="BC49" s="192">
        <f>AY49/$BC$5*100</f>
        <v>23.140495867768596</v>
      </c>
      <c r="BD49" s="410" t="str">
        <f>B49</f>
        <v>Crystalex závod Karolinka</v>
      </c>
      <c r="BE49" s="872" t="s">
        <v>865</v>
      </c>
    </row>
    <row r="50" spans="1:57" ht="15" customHeight="1">
      <c r="A50" s="201" t="s">
        <v>24</v>
      </c>
      <c r="B50" s="210" t="s">
        <v>602</v>
      </c>
      <c r="C50" s="559">
        <v>-18</v>
      </c>
      <c r="D50" s="103">
        <f>C50</f>
        <v>-18</v>
      </c>
      <c r="E50" s="404">
        <v>-0.4291845493562232</v>
      </c>
      <c r="F50" s="170">
        <f>IF(E50&gt;0,E50,0)</f>
        <v>0</v>
      </c>
      <c r="G50" s="97">
        <f>D50+F50</f>
        <v>-18</v>
      </c>
      <c r="H50" s="566"/>
      <c r="I50" s="100">
        <f>IF(H50="ANO",15,0)</f>
        <v>0</v>
      </c>
      <c r="J50" s="390" t="s">
        <v>366</v>
      </c>
      <c r="K50" s="238"/>
      <c r="L50" s="2"/>
      <c r="M50" s="2"/>
      <c r="N50" s="11"/>
      <c r="O50" s="2"/>
      <c r="P50" s="108">
        <f>IF(J50="ANO",15,0)+IF(K50="ANO",15,0)+IF(L50="ANO",10,0)+IF(M50="ANO",10,0)+IF(N50="ANO",5,0)+IF(O50="ANO",5,0)</f>
        <v>15</v>
      </c>
      <c r="Q50" s="390"/>
      <c r="R50" s="238" t="s">
        <v>366</v>
      </c>
      <c r="S50" s="110">
        <f>IF(Q50="ANO",8,0)+IF(R50="ANO",15,0)</f>
        <v>15</v>
      </c>
      <c r="T50" s="390"/>
      <c r="U50" s="238"/>
      <c r="V50" s="238" t="s">
        <v>366</v>
      </c>
      <c r="W50" s="238" t="s">
        <v>366</v>
      </c>
      <c r="X50" s="238"/>
      <c r="Y50" s="238"/>
      <c r="Z50" s="238"/>
      <c r="AA50" s="238" t="s">
        <v>366</v>
      </c>
      <c r="AB50" s="238" t="s">
        <v>366</v>
      </c>
      <c r="AC50" s="861"/>
      <c r="AD50" s="861"/>
      <c r="AE50" s="861"/>
      <c r="AF50" s="93">
        <f>IF(T50="ANO",5,0)+IF(U50="ANO",5,0)+IF(V50="ANO",5,0)+IF(W50="ANO",5,0)+IF(X50="ANO",5,0)+IF(Y50="ANO",5,0)+IF(Z50="ANO",5,0)+IF(AA50="ANO",5,0)+IF(AB50="ANO",5,0)+IF(AC50="ANO",5,0)+IF(AD50="ANO",5,0)+IF(AE50="ANO",5,0)</f>
        <v>20</v>
      </c>
      <c r="AG50" s="566" t="s">
        <v>366</v>
      </c>
      <c r="AH50" s="238" t="s">
        <v>366</v>
      </c>
      <c r="AI50" s="572"/>
      <c r="AJ50" s="252"/>
      <c r="AK50" s="252"/>
      <c r="AL50" s="238"/>
      <c r="AM50" s="238"/>
      <c r="AN50" s="252"/>
      <c r="AO50" s="252"/>
      <c r="AP50" s="115">
        <f>IF(AG50="ANO",8,0)+IF(AH50="ANO",8,0)+IF(AI50="ANO",8,0)+IF(AJ50="ANO",8,0)+IF(AK50="ANO",8,0)+IF(AL50="ANO",8,0)+IF(AM50="ANO",8,0)+IF(AN50="ANO",8,0)+IF(AO50="ANO",8,0)</f>
        <v>16</v>
      </c>
      <c r="AQ50" s="390"/>
      <c r="AR50" s="238"/>
      <c r="AS50" s="238"/>
      <c r="AT50" s="116">
        <f>IF(AQ50="ANO",8,0)+IF(AR50="ANO",8,0)+IF(AS50="ANO",8,0)</f>
        <v>0</v>
      </c>
      <c r="AU50" s="791"/>
      <c r="AV50" s="252"/>
      <c r="AW50" s="573"/>
      <c r="AX50" s="118">
        <f>IF(AU50="ANO",15,0)+IF(AV50="ANO",15,0)+IF(AW50="ANO",8,0)</f>
        <v>0</v>
      </c>
      <c r="AY50" s="467">
        <f>G50+I50+P50+S50+AF50+AP50+AT50+AX50</f>
        <v>48</v>
      </c>
      <c r="AZ50" s="860" t="s">
        <v>41</v>
      </c>
      <c r="BA50" s="637" t="s">
        <v>32</v>
      </c>
      <c r="BB50" s="191">
        <f>AY50/$AY$59*100</f>
        <v>0.8920873215136559</v>
      </c>
      <c r="BC50" s="192">
        <f>AY50/$BC$5*100</f>
        <v>19.834710743801654</v>
      </c>
      <c r="BD50" s="410" t="str">
        <f>B50</f>
        <v>Moser a.s. (Karlovy Vary)</v>
      </c>
      <c r="BE50" s="612"/>
    </row>
    <row r="51" spans="1:57" ht="15" customHeight="1">
      <c r="A51" s="201" t="s">
        <v>15</v>
      </c>
      <c r="B51" s="212" t="s">
        <v>132</v>
      </c>
      <c r="C51" s="559">
        <v>-13</v>
      </c>
      <c r="D51" s="103">
        <f>C51</f>
        <v>-13</v>
      </c>
      <c r="E51" s="404">
        <v>0</v>
      </c>
      <c r="F51" s="170">
        <f>IF(E51&gt;0,E51,0)</f>
        <v>0</v>
      </c>
      <c r="G51" s="97">
        <f>D51+F51</f>
        <v>-13</v>
      </c>
      <c r="H51" s="566"/>
      <c r="I51" s="100">
        <f>IF(H51="ANO",15,0)</f>
        <v>0</v>
      </c>
      <c r="J51" s="390" t="s">
        <v>366</v>
      </c>
      <c r="K51" s="238"/>
      <c r="L51" s="2"/>
      <c r="M51" s="2"/>
      <c r="N51" s="11"/>
      <c r="O51" s="2"/>
      <c r="P51" s="108">
        <f>IF(J51="ANO",15,0)+IF(K51="ANO",15,0)+IF(L51="ANO",10,0)+IF(M51="ANO",10,0)+IF(N51="ANO",5,0)+IF(O51="ANO",5,0)</f>
        <v>15</v>
      </c>
      <c r="Q51" s="390"/>
      <c r="R51" s="238" t="s">
        <v>366</v>
      </c>
      <c r="S51" s="110">
        <f>IF(Q51="ANO",8,0)+IF(R51="ANO",15,0)</f>
        <v>15</v>
      </c>
      <c r="T51" s="390"/>
      <c r="U51" s="238"/>
      <c r="V51" s="238"/>
      <c r="W51" s="238"/>
      <c r="X51" s="238"/>
      <c r="Y51" s="238"/>
      <c r="Z51" s="238"/>
      <c r="AA51" s="238"/>
      <c r="AB51" s="238" t="s">
        <v>366</v>
      </c>
      <c r="AC51" s="238"/>
      <c r="AD51" s="238" t="s">
        <v>366</v>
      </c>
      <c r="AE51" s="238"/>
      <c r="AF51" s="93">
        <f>IF(T51="ANO",5,0)+IF(U51="ANO",5,0)+IF(V51="ANO",5,0)+IF(W51="ANO",5,0)+IF(X51="ANO",5,0)+IF(Y51="ANO",5,0)+IF(Z51="ANO",5,0)+IF(AA51="ANO",5,0)+IF(AB51="ANO",5,0)+IF(AC51="ANO",5,0)+IF(AD51="ANO",5,0)+IF(AE51="ANO",5,0)</f>
        <v>10</v>
      </c>
      <c r="AG51" s="566" t="s">
        <v>366</v>
      </c>
      <c r="AH51" s="238" t="s">
        <v>366</v>
      </c>
      <c r="AI51" s="572"/>
      <c r="AJ51" s="252"/>
      <c r="AK51" s="252"/>
      <c r="AL51" s="238"/>
      <c r="AM51" s="572"/>
      <c r="AN51" s="252"/>
      <c r="AO51" s="252"/>
      <c r="AP51" s="115">
        <f>IF(AG51="ANO",8,0)+IF(AH51="ANO",8,0)+IF(AI51="ANO",8,0)+IF(AJ51="ANO",8,0)+IF(AK51="ANO",8,0)+IF(AL51="ANO",8,0)+IF(AM51="ANO",8,0)+IF(AN51="ANO",8,0)+IF(AO51="ANO",8,0)</f>
        <v>16</v>
      </c>
      <c r="AQ51" s="390"/>
      <c r="AR51" s="238"/>
      <c r="AS51" s="238"/>
      <c r="AT51" s="116">
        <f>IF(AQ51="ANO",8,0)+IF(AR51="ANO",8,0)+IF(AS51="ANO",8,0)</f>
        <v>0</v>
      </c>
      <c r="AU51" s="791"/>
      <c r="AV51" s="252"/>
      <c r="AW51" s="573"/>
      <c r="AX51" s="118">
        <f>IF(AU51="ANO",15,0)+IF(AV51="ANO",15,0)+IF(AW51="ANO",15,0)</f>
        <v>0</v>
      </c>
      <c r="AY51" s="467">
        <f>G51+I51+P51+S51+AF51+AP51+AT51+AX51</f>
        <v>43</v>
      </c>
      <c r="AZ51" s="860" t="s">
        <v>42</v>
      </c>
      <c r="BA51" s="637" t="s">
        <v>43</v>
      </c>
      <c r="BB51" s="191">
        <f>AY51/$AY$59*100</f>
        <v>0.7991615588559835</v>
      </c>
      <c r="BC51" s="192">
        <f>AY51/$BC$5*100</f>
        <v>17.768595041322314</v>
      </c>
      <c r="BD51" s="410" t="str">
        <f>B51</f>
        <v>G. Benedikt Karlovy Vary s.r.o.</v>
      </c>
      <c r="BE51" s="612"/>
    </row>
    <row r="52" spans="1:57" ht="15" customHeight="1">
      <c r="A52" s="201" t="s">
        <v>46</v>
      </c>
      <c r="B52" s="212" t="s">
        <v>605</v>
      </c>
      <c r="C52" s="559">
        <v>-17</v>
      </c>
      <c r="D52" s="103">
        <f>C52</f>
        <v>-17</v>
      </c>
      <c r="E52" s="404">
        <v>-2.912621359223301</v>
      </c>
      <c r="F52" s="170">
        <f>IF(E52&gt;0,E52,0)</f>
        <v>0</v>
      </c>
      <c r="G52" s="97">
        <f>D52+F52</f>
        <v>-17</v>
      </c>
      <c r="H52" s="566"/>
      <c r="I52" s="100">
        <f>IF(H52="ANO",15,0)</f>
        <v>0</v>
      </c>
      <c r="J52" s="390" t="s">
        <v>366</v>
      </c>
      <c r="K52" s="238"/>
      <c r="L52" s="2"/>
      <c r="M52" s="2"/>
      <c r="N52" s="11"/>
      <c r="O52" s="2"/>
      <c r="P52" s="108">
        <f>IF(J52="ANO",15,0)+IF(K52="ANO",15,0)+IF(L52="ANO",10,0)+IF(M52="ANO",10,0)+IF(N52="ANO",5,0)+IF(O52="ANO",5,0)</f>
        <v>15</v>
      </c>
      <c r="Q52" s="390"/>
      <c r="R52" s="238" t="s">
        <v>366</v>
      </c>
      <c r="S52" s="110">
        <f>IF(Q52="ANO",8,0)+IF(R52="ANO",15,0)</f>
        <v>15</v>
      </c>
      <c r="T52" s="390"/>
      <c r="U52" s="238"/>
      <c r="V52" s="238"/>
      <c r="W52" s="238"/>
      <c r="X52" s="238"/>
      <c r="Y52" s="238"/>
      <c r="Z52" s="238"/>
      <c r="AA52" s="238" t="s">
        <v>366</v>
      </c>
      <c r="AB52" s="238" t="s">
        <v>366</v>
      </c>
      <c r="AC52" s="238" t="s">
        <v>366</v>
      </c>
      <c r="AD52" s="238" t="s">
        <v>366</v>
      </c>
      <c r="AE52" s="383"/>
      <c r="AF52" s="93">
        <f>IF(T52="ANO",5,0)+IF(U52="ANO",5,0)+IF(V52="ANO",5,0)+IF(W52="ANO",5,0)+IF(X52="ANO",5,0)+IF(Y52="ANO",5,0)+IF(Z52="ANO",5,0)+IF(AA52="ANO",5,0)+IF(AB52="ANO",5,0)+IF(AC52="ANO",5,0)+IF(AD52="ANO",5,0)+IF(AE52="ANO",5,0)</f>
        <v>20</v>
      </c>
      <c r="AG52" s="566"/>
      <c r="AH52" s="238" t="s">
        <v>366</v>
      </c>
      <c r="AI52" s="572"/>
      <c r="AJ52" s="252"/>
      <c r="AK52" s="252"/>
      <c r="AL52" s="238"/>
      <c r="AM52" s="572"/>
      <c r="AN52" s="252"/>
      <c r="AO52" s="252"/>
      <c r="AP52" s="115">
        <f>IF(AG52="ANO",8,0)+IF(AH52="ANO",8,0)+IF(AI52="ANO",8,0)+IF(AJ52="ANO",8,0)+IF(AK52="ANO",8,0)+IF(AL52="ANO",8,0)+IF(AM52="ANO",8,0)+IF(AN52="ANO",8,0)+IF(AO52="ANO",8,0)</f>
        <v>8</v>
      </c>
      <c r="AQ52" s="390"/>
      <c r="AR52" s="238"/>
      <c r="AS52" s="238"/>
      <c r="AT52" s="116">
        <f>IF(AQ52="ANO",8,0)+IF(AR52="ANO",8,0)+IF(AS52="ANO",8,0)</f>
        <v>0</v>
      </c>
      <c r="AU52" s="791"/>
      <c r="AV52" s="252"/>
      <c r="AW52" s="573"/>
      <c r="AX52" s="118">
        <f>IF(AU52="ANO",15,0)+IF(AV52="ANO",15,0)+IF(AW52="ANO",15,0)</f>
        <v>0</v>
      </c>
      <c r="AY52" s="467">
        <f>G52+I52+P52+S52+AF52+AP52+AT52+AX52</f>
        <v>41</v>
      </c>
      <c r="AZ52" s="860" t="s">
        <v>43</v>
      </c>
      <c r="BA52" s="637" t="s">
        <v>40</v>
      </c>
      <c r="BB52" s="191">
        <f>AY52/$AY$59*100</f>
        <v>0.7619912537929145</v>
      </c>
      <c r="BC52" s="192">
        <f>AY52/$BC$5*100</f>
        <v>16.94214876033058</v>
      </c>
      <c r="BD52" s="410" t="str">
        <f>B52</f>
        <v>Unifrax s.r.o. (Dubí)</v>
      </c>
      <c r="BE52" s="612"/>
    </row>
    <row r="53" spans="1:57" ht="15" customHeight="1">
      <c r="A53" s="201" t="s">
        <v>36</v>
      </c>
      <c r="B53" s="212" t="s">
        <v>305</v>
      </c>
      <c r="C53" s="559">
        <v>-28</v>
      </c>
      <c r="D53" s="103">
        <f>C53</f>
        <v>-28</v>
      </c>
      <c r="E53" s="404">
        <v>0</v>
      </c>
      <c r="F53" s="170">
        <f>IF(E53&gt;0,E53,0)</f>
        <v>0</v>
      </c>
      <c r="G53" s="97">
        <f>D53+F53</f>
        <v>-28</v>
      </c>
      <c r="H53" s="566"/>
      <c r="I53" s="100">
        <f>IF(H53="ANO",15,0)</f>
        <v>0</v>
      </c>
      <c r="J53" s="390"/>
      <c r="K53" s="238"/>
      <c r="L53" s="2"/>
      <c r="M53" s="2"/>
      <c r="N53" s="11"/>
      <c r="O53" s="2"/>
      <c r="P53" s="108">
        <f>IF(J53="ANO",15,0)+IF(K53="ANO",15,0)+IF(L53="ANO",10,0)+IF(M53="ANO",10,0)+IF(N53="ANO",5,0)+IF(O53="ANO",5,0)</f>
        <v>0</v>
      </c>
      <c r="Q53" s="390"/>
      <c r="R53" s="238"/>
      <c r="S53" s="110">
        <f>IF(Q53="ANO",8,0)+IF(R53="ANO",15,0)</f>
        <v>0</v>
      </c>
      <c r="T53" s="390" t="s">
        <v>366</v>
      </c>
      <c r="U53" s="238" t="s">
        <v>366</v>
      </c>
      <c r="V53" s="238" t="s">
        <v>366</v>
      </c>
      <c r="W53" s="238" t="s">
        <v>366</v>
      </c>
      <c r="X53" s="238" t="s">
        <v>366</v>
      </c>
      <c r="Y53" s="238" t="s">
        <v>366</v>
      </c>
      <c r="Z53" s="238" t="s">
        <v>366</v>
      </c>
      <c r="AA53" s="238" t="s">
        <v>366</v>
      </c>
      <c r="AB53" s="238" t="s">
        <v>366</v>
      </c>
      <c r="AC53" s="238" t="s">
        <v>366</v>
      </c>
      <c r="AD53" s="238" t="s">
        <v>366</v>
      </c>
      <c r="AE53" s="238" t="s">
        <v>366</v>
      </c>
      <c r="AF53" s="93">
        <f>IF(T53="ANO",5,0)+IF(U53="ANO",5,0)+IF(V53="ANO",5,0)+IF(W53="ANO",5,0)+IF(X53="ANO",5,0)+IF(Y53="ANO",5,0)+IF(Z53="ANO",5,0)+IF(AA53="ANO",5,0)+IF(AB53="ANO",5,0)+IF(AC53="ANO",5,0)+IF(AD53="ANO",5,0)+IF(AE53="ANO",5,0)</f>
        <v>60</v>
      </c>
      <c r="AG53" s="566"/>
      <c r="AH53" s="238"/>
      <c r="AI53" s="572"/>
      <c r="AJ53" s="252"/>
      <c r="AK53" s="252"/>
      <c r="AL53" s="238"/>
      <c r="AM53" s="572"/>
      <c r="AN53" s="252"/>
      <c r="AO53" s="252"/>
      <c r="AP53" s="115">
        <f>IF(AG53="ANO",8,0)+IF(AH53="ANO",8,0)+IF(AI53="ANO",8,0)+IF(AJ53="ANO",8,0)+IF(AK53="ANO",8,0)+IF(AL53="ANO",8,0)+IF(AM53="ANO",8,0)+IF(AN53="ANO",8,0)+IF(AO53="ANO",8,0)</f>
        <v>0</v>
      </c>
      <c r="AQ53" s="390"/>
      <c r="AR53" s="238"/>
      <c r="AS53" s="238"/>
      <c r="AT53" s="116">
        <f>IF(AQ53="ANO",8,0)+IF(AR53="ANO",8,0)+IF(AS53="ANO",8,0)</f>
        <v>0</v>
      </c>
      <c r="AU53" s="791"/>
      <c r="AV53" s="252"/>
      <c r="AW53" s="573"/>
      <c r="AX53" s="118">
        <f>IF(AU53="ANO",15,0)+IF(AV53="ANO",15,0)+IF(AW53="ANO",8,0)</f>
        <v>0</v>
      </c>
      <c r="AY53" s="468">
        <f>G53+I53+P53+S53+AF53+AP53+AT53+AX53</f>
        <v>32</v>
      </c>
      <c r="AZ53" s="860" t="s">
        <v>44</v>
      </c>
      <c r="BA53" s="637" t="s">
        <v>48</v>
      </c>
      <c r="BB53" s="191">
        <f>AY53/$AY$59*100</f>
        <v>0.594724881009104</v>
      </c>
      <c r="BC53" s="192">
        <f>AY53/$BC$5*100</f>
        <v>13.223140495867769</v>
      </c>
      <c r="BD53" s="410" t="str">
        <f>B53</f>
        <v>Sklárna Janštejn</v>
      </c>
      <c r="BE53" s="612"/>
    </row>
    <row r="54" spans="1:57" ht="15" customHeight="1">
      <c r="A54" s="326" t="s">
        <v>201</v>
      </c>
      <c r="B54" s="710" t="s">
        <v>623</v>
      </c>
      <c r="C54" s="560"/>
      <c r="D54" s="103">
        <f>C54</f>
        <v>0</v>
      </c>
      <c r="E54" s="563"/>
      <c r="F54" s="170">
        <f>IF(E54&gt;0,E54,0)</f>
        <v>0</v>
      </c>
      <c r="G54" s="97">
        <f>D54+F54</f>
        <v>0</v>
      </c>
      <c r="H54" s="566" t="s">
        <v>366</v>
      </c>
      <c r="I54" s="100">
        <f>IF(H54="ANO",15,0)</f>
        <v>15</v>
      </c>
      <c r="J54" s="390" t="s">
        <v>366</v>
      </c>
      <c r="K54" s="238"/>
      <c r="L54" s="2"/>
      <c r="M54" s="2"/>
      <c r="N54" s="11"/>
      <c r="O54" s="2"/>
      <c r="P54" s="108">
        <f>IF(J54="ANO",15,0)+IF(K54="ANO",15,0)+IF(L54="ANO",10,0)+IF(M54="ANO",10,0)+IF(N54="ANO",5,0)+IF(O54="ANO",5,0)</f>
        <v>15</v>
      </c>
      <c r="Q54" s="546"/>
      <c r="R54" s="535"/>
      <c r="S54" s="110">
        <f>IF(Q54="ANO",8,0)+IF(R54="ANO",15,0)</f>
        <v>0</v>
      </c>
      <c r="T54" s="308"/>
      <c r="U54" s="861"/>
      <c r="V54" s="861"/>
      <c r="W54" s="861"/>
      <c r="X54" s="861"/>
      <c r="Y54" s="861"/>
      <c r="Z54" s="861"/>
      <c r="AA54" s="861"/>
      <c r="AB54" s="861"/>
      <c r="AC54" s="861"/>
      <c r="AD54" s="861"/>
      <c r="AE54" s="861"/>
      <c r="AF54" s="93">
        <f>IF(T54="ANO",5,0)+IF(U54="ANO",5,0)+IF(V54="ANO",5,0)+IF(W54="ANO",5,0)+IF(X54="ANO",5,0)+IF(Y54="ANO",5,0)+IF(Z54="ANO",5,0)+IF(AA54="ANO",5,0)+IF(AB54="ANO",5,0)+IF(AC54="ANO",5,0)+IF(AD54="ANO",5,0)+IF(AE54="ANO",5,0)</f>
        <v>0</v>
      </c>
      <c r="AG54" s="566"/>
      <c r="AH54" s="238"/>
      <c r="AI54" s="572"/>
      <c r="AJ54" s="252"/>
      <c r="AK54" s="252"/>
      <c r="AL54" s="238"/>
      <c r="AM54" s="238"/>
      <c r="AN54" s="252"/>
      <c r="AO54" s="238"/>
      <c r="AP54" s="115">
        <f>IF(AG54="ANO",8,0)+IF(AH54="ANO",8,0)+IF(AI54="ANO",8,0)+IF(AJ54="ANO",8,0)+IF(AK54="ANO",8,0)+IF(AL54="ANO",8,0)+IF(AM54="ANO",8,0)+IF(AN54="ANO",8,0)+IF(AO54="ANO",8,0)</f>
        <v>0</v>
      </c>
      <c r="AQ54" s="390"/>
      <c r="AR54" s="238"/>
      <c r="AS54" s="238"/>
      <c r="AT54" s="116">
        <f>IF(AQ54="ANO",8,0)+IF(AR54="ANO",8,0)+IF(AS54="ANO",8,0)</f>
        <v>0</v>
      </c>
      <c r="AU54" s="791"/>
      <c r="AV54" s="252"/>
      <c r="AW54" s="573"/>
      <c r="AX54" s="118">
        <f>IF(AU54="ANO",15,0)+IF(AV54="ANO",15,0)+IF(AW54="ANO",8,0)</f>
        <v>0</v>
      </c>
      <c r="AY54" s="467">
        <f>G54+I54+P54+S54+AF54+AP54+AT54+AX54</f>
        <v>30</v>
      </c>
      <c r="AZ54" s="860" t="s">
        <v>45</v>
      </c>
      <c r="BA54" s="637" t="s">
        <v>34</v>
      </c>
      <c r="BB54" s="191">
        <f>AY54/$AY$59*100</f>
        <v>0.557554575946035</v>
      </c>
      <c r="BC54" s="192">
        <f>AY54/$BC$5*100</f>
        <v>12.396694214876034</v>
      </c>
      <c r="BD54" s="711" t="str">
        <f>B54</f>
        <v>Bohemia Antonínův Důl (Jihlava)</v>
      </c>
      <c r="BE54" s="612" t="s">
        <v>569</v>
      </c>
    </row>
    <row r="55" spans="1:57" ht="15" customHeight="1">
      <c r="A55" s="326" t="s">
        <v>35</v>
      </c>
      <c r="B55" s="330" t="s">
        <v>232</v>
      </c>
      <c r="C55" s="560"/>
      <c r="D55" s="103">
        <f>C55</f>
        <v>0</v>
      </c>
      <c r="E55" s="563"/>
      <c r="F55" s="170">
        <f>IF(E55&gt;0,E55,0)</f>
        <v>0</v>
      </c>
      <c r="G55" s="97">
        <f>D55+F55</f>
        <v>0</v>
      </c>
      <c r="H55" s="566"/>
      <c r="I55" s="100">
        <f>IF(H55="ANO",15,0)</f>
        <v>0</v>
      </c>
      <c r="J55" s="390"/>
      <c r="K55" s="238"/>
      <c r="L55" s="2"/>
      <c r="M55" s="2"/>
      <c r="N55" s="11"/>
      <c r="O55" s="2"/>
      <c r="P55" s="108">
        <f>IF(J55="ANO",15,0)+IF(K55="ANO",15,0)+IF(L55="ANO",10,0)+IF(M55="ANO",10,0)+IF(N55="ANO",5,0)+IF(O55="ANO",5,0)</f>
        <v>0</v>
      </c>
      <c r="Q55" s="546"/>
      <c r="R55" s="535"/>
      <c r="S55" s="110">
        <f>IF(Q55="ANO",8,0)+IF(R55="ANO",15,0)</f>
        <v>0</v>
      </c>
      <c r="T55" s="390"/>
      <c r="U55" s="238"/>
      <c r="V55" s="238"/>
      <c r="W55" s="238"/>
      <c r="X55" s="238"/>
      <c r="Y55" s="238"/>
      <c r="Z55" s="238"/>
      <c r="AA55" s="238"/>
      <c r="AB55" s="238" t="s">
        <v>366</v>
      </c>
      <c r="AC55" s="238" t="s">
        <v>366</v>
      </c>
      <c r="AD55" s="238" t="s">
        <v>366</v>
      </c>
      <c r="AE55" s="238" t="s">
        <v>366</v>
      </c>
      <c r="AF55" s="93">
        <f>IF(T55="ANO",5,0)+IF(U55="ANO",5,0)+IF(V55="ANO",5,0)+IF(W55="ANO",5,0)+IF(X55="ANO",5,0)+IF(Y55="ANO",5,0)+IF(Z55="ANO",5,0)+IF(AA55="ANO",5,0)+IF(AB55="ANO",5,0)+IF(AC55="ANO",5,0)+IF(AD55="ANO",5,0)+IF(AE55="ANO",5,0)</f>
        <v>20</v>
      </c>
      <c r="AG55" s="390"/>
      <c r="AH55" s="238"/>
      <c r="AI55" s="407"/>
      <c r="AJ55" s="252"/>
      <c r="AK55" s="252"/>
      <c r="AL55" s="238"/>
      <c r="AM55" s="238"/>
      <c r="AN55" s="252"/>
      <c r="AO55" s="252"/>
      <c r="AP55" s="115">
        <f>IF(AG55="ANO",8,0)+IF(AH55="ANO",8,0)+IF(AI55="ANO",8,0)+IF(AJ55="ANO",8,0)+IF(AK55="ANO",8,0)+IF(AL55="ANO",8,0)+IF(AM55="ANO",8,0)+IF(AN55="ANO",8,0)+IF(AO55="ANO",8,0)</f>
        <v>0</v>
      </c>
      <c r="AQ55" s="390"/>
      <c r="AR55" s="238"/>
      <c r="AS55" s="238"/>
      <c r="AT55" s="116">
        <f>IF(AQ55="ANO",8,0)+IF(AR55="ANO",8,0)+IF(AS55="ANO",8,0)</f>
        <v>0</v>
      </c>
      <c r="AU55" s="791"/>
      <c r="AV55" s="252"/>
      <c r="AW55" s="573"/>
      <c r="AX55" s="118">
        <f>IF(AU55="ANO",15,0)+IF(AV55="ANO",15,0)+IF(AW55="ANO",8,0)</f>
        <v>0</v>
      </c>
      <c r="AY55" s="468">
        <f>G55+I55+P55+S55+AF55+AP55+AT55+AX55</f>
        <v>20</v>
      </c>
      <c r="AZ55" s="860" t="s">
        <v>46</v>
      </c>
      <c r="BA55" s="637" t="s">
        <v>47</v>
      </c>
      <c r="BB55" s="191">
        <f>AY55/$AY$59*100</f>
        <v>0.37170305063069</v>
      </c>
      <c r="BC55" s="192">
        <f>AY55/$BC$5*100</f>
        <v>8.264462809917356</v>
      </c>
      <c r="BD55" s="414" t="str">
        <f>B55</f>
        <v>Sklárna Heřmanova Huť, a.s.</v>
      </c>
      <c r="BE55" s="612"/>
    </row>
    <row r="56" spans="1:57" ht="15" customHeight="1">
      <c r="A56" s="326" t="s">
        <v>50</v>
      </c>
      <c r="B56" s="330" t="s">
        <v>615</v>
      </c>
      <c r="C56" s="1287"/>
      <c r="D56" s="106">
        <f>C56</f>
        <v>0</v>
      </c>
      <c r="E56" s="563"/>
      <c r="F56" s="170">
        <f>IF(E56&gt;0,E56,0)</f>
        <v>0</v>
      </c>
      <c r="G56" s="97">
        <f>D56+F56</f>
        <v>0</v>
      </c>
      <c r="H56" s="566" t="s">
        <v>366</v>
      </c>
      <c r="I56" s="100">
        <f>IF(H56="ANO",15,0)</f>
        <v>15</v>
      </c>
      <c r="J56" s="390"/>
      <c r="K56" s="238"/>
      <c r="L56" s="2"/>
      <c r="M56" s="2"/>
      <c r="N56" s="11"/>
      <c r="O56" s="2"/>
      <c r="P56" s="108">
        <f>IF(J56="ANO",15,0)+IF(K56="ANO",15,0)+IF(L56="ANO",10,0)+IF(M56="ANO",10,0)+IF(N56="ANO",5,0)+IF(O56="ANO",5,0)</f>
        <v>0</v>
      </c>
      <c r="Q56" s="546"/>
      <c r="R56" s="535"/>
      <c r="S56" s="110">
        <f>IF(Q56="ANO",8,0)+IF(R56="ANO",15,0)</f>
        <v>0</v>
      </c>
      <c r="T56" s="308"/>
      <c r="U56" s="238"/>
      <c r="V56" s="238"/>
      <c r="W56" s="238"/>
      <c r="X56" s="238"/>
      <c r="Y56" s="238"/>
      <c r="Z56" s="238"/>
      <c r="AA56" s="238"/>
      <c r="AB56" s="238"/>
      <c r="AC56" s="861"/>
      <c r="AD56" s="861"/>
      <c r="AE56" s="861"/>
      <c r="AF56" s="93">
        <f>IF(T56="ANO",5,0)+IF(U56="ANO",5,0)+IF(V56="ANO",5,0)+IF(W56="ANO",5,0)+IF(X56="ANO",5,0)+IF(Y56="ANO",5,0)+IF(Z56="ANO",5,0)+IF(AA56="ANO",5,0)+IF(AB56="ANO",5,0)+IF(AC56="ANO",5,0)+IF(AD56="ANO",5,0)+IF(AE56="ANO",5,0)</f>
        <v>0</v>
      </c>
      <c r="AG56" s="390"/>
      <c r="AH56" s="238"/>
      <c r="AI56" s="572"/>
      <c r="AJ56" s="252"/>
      <c r="AK56" s="252"/>
      <c r="AL56" s="238"/>
      <c r="AM56" s="238"/>
      <c r="AN56" s="252"/>
      <c r="AO56" s="252"/>
      <c r="AP56" s="115">
        <f>IF(AG56="ANO",8,0)+IF(AH56="ANO",8,0)+IF(AI56="ANO",8,0)+IF(AJ56="ANO",8,0)+IF(AK56="ANO",8,0)+IF(AL56="ANO",8,0)+IF(AM56="ANO",8,0)+IF(AN56="ANO",8,0)+IF(AO56="ANO",8,0)</f>
        <v>0</v>
      </c>
      <c r="AQ56" s="390"/>
      <c r="AR56" s="238"/>
      <c r="AS56" s="238"/>
      <c r="AT56" s="116">
        <f>IF(AQ56="ANO",8,0)+IF(AR56="ANO",8,0)+IF(AS56="ANO",8,0)</f>
        <v>0</v>
      </c>
      <c r="AU56" s="566"/>
      <c r="AV56" s="252"/>
      <c r="AW56" s="573"/>
      <c r="AX56" s="118">
        <f>IF(AU56="ANO",15,0)+IF(AV56="ANO",15,0)+IF(AW56="ANO",15,0)</f>
        <v>0</v>
      </c>
      <c r="AY56" s="467">
        <f>G56+I56+P56+S56+AF56+AP56+AT56+AX56</f>
        <v>15</v>
      </c>
      <c r="AZ56" s="860" t="s">
        <v>47</v>
      </c>
      <c r="BA56" s="637" t="s">
        <v>41</v>
      </c>
      <c r="BB56" s="191">
        <f>AY56/$AY$59*100</f>
        <v>0.2787772879730175</v>
      </c>
      <c r="BC56" s="192">
        <f>AY56/$BC$5*100</f>
        <v>6.198347107438017</v>
      </c>
      <c r="BD56" s="414" t="str">
        <f>B56</f>
        <v>Železnobrodské sklo (Železný Brod)</v>
      </c>
      <c r="BE56" s="612"/>
    </row>
    <row r="57" spans="1:57" ht="15" customHeight="1">
      <c r="A57" s="201" t="s">
        <v>33</v>
      </c>
      <c r="B57" s="212" t="s">
        <v>617</v>
      </c>
      <c r="C57" s="559">
        <v>-32</v>
      </c>
      <c r="D57" s="103">
        <f>C57</f>
        <v>-32</v>
      </c>
      <c r="E57" s="404">
        <v>0</v>
      </c>
      <c r="F57" s="170">
        <f>IF(E57&gt;0,E57,0)</f>
        <v>0</v>
      </c>
      <c r="G57" s="97">
        <f>D57+F57</f>
        <v>-32</v>
      </c>
      <c r="H57" s="566" t="s">
        <v>366</v>
      </c>
      <c r="I57" s="100">
        <f>IF(H57="ANO",15,0)</f>
        <v>15</v>
      </c>
      <c r="J57" s="390"/>
      <c r="K57" s="238"/>
      <c r="L57" s="2"/>
      <c r="M57" s="2"/>
      <c r="N57" s="2"/>
      <c r="O57" s="52"/>
      <c r="P57" s="108">
        <f>IF(J57="ANO",15,0)+IF(K57="ANO",15,0)+IF(L57="ANO",10,0)+IF(M57="ANO",10,0)+IF(N57="ANO",5,0)+IF(O57="ANO",5,0)</f>
        <v>0</v>
      </c>
      <c r="Q57" s="390"/>
      <c r="R57" s="238" t="s">
        <v>366</v>
      </c>
      <c r="S57" s="110">
        <f>IF(Q57="ANO",8,0)+IF(R57="ANO",15,0)</f>
        <v>15</v>
      </c>
      <c r="T57" s="390"/>
      <c r="U57" s="238"/>
      <c r="V57" s="238" t="s">
        <v>366</v>
      </c>
      <c r="W57" s="238"/>
      <c r="X57" s="238"/>
      <c r="Y57" s="238"/>
      <c r="Z57" s="238"/>
      <c r="AA57" s="238"/>
      <c r="AB57" s="238" t="s">
        <v>366</v>
      </c>
      <c r="AC57" s="238" t="s">
        <v>366</v>
      </c>
      <c r="AD57" s="861"/>
      <c r="AE57" s="861"/>
      <c r="AF57" s="93">
        <f>IF(T57="ANO",5,0)+IF(U57="ANO",5,0)+IF(V57="ANO",5,0)+IF(W57="ANO",5,0)+IF(X57="ANO",5,0)+IF(Y57="ANO",5,0)+IF(Z57="ANO",5,0)+IF(AA57="ANO",5,0)+IF(AB57="ANO",5,0)+IF(AC57="ANO",5,0)+IF(AD57="ANO",5,0)+IF(AE57="ANO",5,0)</f>
        <v>15</v>
      </c>
      <c r="AG57" s="566"/>
      <c r="AH57" s="238"/>
      <c r="AI57" s="572"/>
      <c r="AJ57" s="252"/>
      <c r="AK57" s="252"/>
      <c r="AL57" s="238"/>
      <c r="AM57" s="238"/>
      <c r="AN57" s="252"/>
      <c r="AO57" s="238"/>
      <c r="AP57" s="115">
        <f>IF(AG57="ANO",8,0)+IF(AH57="ANO",8,0)+IF(AI57="ANO",8,0)+IF(AJ57="ANO",8,0)+IF(AK57="ANO",8,0)+IF(AL57="ANO",8,0)+IF(AM57="ANO",8,0)+IF(AN57="ANO",8,0)+IF(AO57="ANO",8,0)</f>
        <v>0</v>
      </c>
      <c r="AQ57" s="390"/>
      <c r="AR57" s="238"/>
      <c r="AS57" s="238"/>
      <c r="AT57" s="116">
        <f>IF(AQ57="ANO",8,0)+IF(AR57="ANO",8,0)+IF(AS57="ANO",8,0)</f>
        <v>0</v>
      </c>
      <c r="AU57" s="791"/>
      <c r="AV57" s="252"/>
      <c r="AW57" s="573"/>
      <c r="AX57" s="118">
        <f>IF(AU57="ANO",15,0)+IF(AV57="ANO",15,0)+IF(AW57="ANO",15,0)</f>
        <v>0</v>
      </c>
      <c r="AY57" s="468">
        <f>G57+I57+P57+S57+AF57+AP57+AT57+AX57</f>
        <v>13</v>
      </c>
      <c r="AZ57" s="860" t="s">
        <v>48</v>
      </c>
      <c r="BA57" s="637" t="s">
        <v>46</v>
      </c>
      <c r="BB57" s="191">
        <f>AY57/$AY$59*100</f>
        <v>0.2416069829099485</v>
      </c>
      <c r="BC57" s="192">
        <f>AY57/$BC$5*100</f>
        <v>5.371900826446281</v>
      </c>
      <c r="BD57" s="410" t="str">
        <f>B57</f>
        <v>Schott CR (Valašské Meziříčí)</v>
      </c>
      <c r="BE57" s="612"/>
    </row>
    <row r="58" spans="1:57" ht="15" customHeight="1" thickBot="1">
      <c r="A58" s="1293" t="s">
        <v>204</v>
      </c>
      <c r="B58" s="1300" t="s">
        <v>836</v>
      </c>
      <c r="C58" s="1301"/>
      <c r="D58" s="1302">
        <f>C58</f>
        <v>0</v>
      </c>
      <c r="E58" s="1303"/>
      <c r="F58" s="1302">
        <f>IF(E58&gt;0,E58,0)</f>
        <v>0</v>
      </c>
      <c r="G58" s="1304">
        <f>D58+F58</f>
        <v>0</v>
      </c>
      <c r="H58" s="1305"/>
      <c r="I58" s="1306">
        <f>IF(H58="ANO",15,0)</f>
        <v>0</v>
      </c>
      <c r="J58" s="1307"/>
      <c r="K58" s="1308"/>
      <c r="L58" s="1308"/>
      <c r="M58" s="1308"/>
      <c r="N58" s="1309"/>
      <c r="O58" s="1308"/>
      <c r="P58" s="1304">
        <f>IF(J58="ANO",15,0)+IF(K58="ANO",15,0)+IF(L58="ANO",10,0)+IF(M58="ANO",10,0)+IF(N58="ANO",5,0)+IF(O58="ANO",5,0)</f>
        <v>0</v>
      </c>
      <c r="Q58" s="1310"/>
      <c r="R58" s="1308"/>
      <c r="S58" s="1304">
        <f>IF(Q58="ANO",8,0)+IF(R58="ANO",15,0)</f>
        <v>0</v>
      </c>
      <c r="T58" s="1310"/>
      <c r="U58" s="1308"/>
      <c r="V58" s="1308"/>
      <c r="W58" s="1308"/>
      <c r="X58" s="1308"/>
      <c r="Y58" s="1308"/>
      <c r="Z58" s="1308"/>
      <c r="AA58" s="1308"/>
      <c r="AB58" s="1308"/>
      <c r="AC58" s="1308"/>
      <c r="AD58" s="1308"/>
      <c r="AE58" s="1308"/>
      <c r="AF58" s="1304">
        <f>IF(T58="ANO",5,0)+IF(U58="ANO",5,0)+IF(V58="ANO",5,0)+IF(W58="ANO",5,0)+IF(X58="ANO",5,0)+IF(Y58="ANO",5,0)+IF(Z58="ANO",5,0)+IF(AA58="ANO",5,0)+IF(AB58="ANO",5,0)+IF(AC58="ANO",5,0)+IF(AD58="ANO",5,0)+IF(AE58="ANO",5,0)</f>
        <v>0</v>
      </c>
      <c r="AG58" s="1310"/>
      <c r="AH58" s="1308"/>
      <c r="AI58" s="1311"/>
      <c r="AJ58" s="1312"/>
      <c r="AK58" s="1312"/>
      <c r="AL58" s="1308"/>
      <c r="AM58" s="1308"/>
      <c r="AN58" s="1312"/>
      <c r="AO58" s="1312"/>
      <c r="AP58" s="1304">
        <f>IF(AG58="ANO",8,0)+IF(AH58="ANO",8,0)+IF(AI58="ANO",8,0)+IF(AJ58="ANO",8,0)+IF(AK58="ANO",8,0)+IF(AL58="ANO",8,0)+IF(AM58="ANO",8,0)+IF(AN58="ANO",8,0)+IF(AO58="ANO",8,0)</f>
        <v>0</v>
      </c>
      <c r="AQ58" s="1310"/>
      <c r="AR58" s="1308"/>
      <c r="AS58" s="1308"/>
      <c r="AT58" s="1304">
        <f>IF(AQ58="ANO",8,0)+IF(AR58="ANO",8,0)+IF(AS58="ANO",8,0)</f>
        <v>0</v>
      </c>
      <c r="AU58" s="1313"/>
      <c r="AV58" s="1312"/>
      <c r="AW58" s="1314"/>
      <c r="AX58" s="1304">
        <f>IF(AU58="ANO",15,0)+IF(AV58="ANO",15,0)+IF(AW58="ANO",15,0)</f>
        <v>0</v>
      </c>
      <c r="AY58" s="1315">
        <f>G58+I58+P58+S58+AF58+AP58+AT58+AX58</f>
        <v>0</v>
      </c>
      <c r="AZ58" s="1316" t="s">
        <v>119</v>
      </c>
      <c r="BA58" s="1297" t="s">
        <v>119</v>
      </c>
      <c r="BB58" s="1318">
        <f>AY58/$AY$59*100</f>
        <v>0</v>
      </c>
      <c r="BC58" s="1319">
        <f>AY58/$BC$5*100</f>
        <v>0</v>
      </c>
      <c r="BD58" s="1320" t="str">
        <f>B58</f>
        <v>AGC Automotive Czech a.s. (Chudeřice)</v>
      </c>
      <c r="BE58" s="1321" t="s">
        <v>119</v>
      </c>
    </row>
    <row r="59" spans="1:58" s="81" customFormat="1" ht="24" customHeight="1" thickBot="1">
      <c r="A59" s="1001" t="s">
        <v>117</v>
      </c>
      <c r="B59" s="1002"/>
      <c r="C59" s="78">
        <f>SUM(C6:C58)</f>
        <v>-71</v>
      </c>
      <c r="D59" s="105">
        <f>SUM(D6:D58)</f>
        <v>-71</v>
      </c>
      <c r="E59" s="79">
        <f>SUM(E6:E58)</f>
        <v>-53.32517840402462</v>
      </c>
      <c r="F59" s="105">
        <f>SUM(F6:F58)</f>
        <v>41.63918659393518</v>
      </c>
      <c r="G59" s="99">
        <f>SUM(G6:G58)</f>
        <v>-29.360813406064835</v>
      </c>
      <c r="H59" s="78">
        <f>COUNTA(H6:H58)</f>
        <v>31</v>
      </c>
      <c r="I59" s="102">
        <f>SUM(I6:I58)</f>
        <v>465</v>
      </c>
      <c r="J59" s="78">
        <f aca="true" t="shared" si="0" ref="J59:O59">COUNTA(J6:J58)</f>
        <v>47</v>
      </c>
      <c r="K59" s="79">
        <f t="shared" si="0"/>
        <v>0</v>
      </c>
      <c r="L59" s="347">
        <f t="shared" si="0"/>
        <v>0</v>
      </c>
      <c r="M59" s="79">
        <f t="shared" si="0"/>
        <v>0</v>
      </c>
      <c r="N59" s="79">
        <f t="shared" si="0"/>
        <v>0</v>
      </c>
      <c r="O59" s="79">
        <f t="shared" si="0"/>
        <v>0</v>
      </c>
      <c r="P59" s="111">
        <f>SUM(P6:P58)</f>
        <v>705</v>
      </c>
      <c r="Q59" s="78">
        <f>COUNTA(Q6:Q58)</f>
        <v>1</v>
      </c>
      <c r="R59" s="79">
        <f>COUNTA(R6:R58)</f>
        <v>42</v>
      </c>
      <c r="S59" s="112">
        <f>SUM(S6:S58)</f>
        <v>638</v>
      </c>
      <c r="T59" s="455">
        <f aca="true" t="shared" si="1" ref="T59:AE59">COUNTA(T6:T58)</f>
        <v>43</v>
      </c>
      <c r="U59" s="347">
        <f t="shared" si="1"/>
        <v>43</v>
      </c>
      <c r="V59" s="347">
        <f t="shared" si="1"/>
        <v>43</v>
      </c>
      <c r="W59" s="347">
        <f t="shared" si="1"/>
        <v>41</v>
      </c>
      <c r="X59" s="347">
        <f t="shared" si="1"/>
        <v>41</v>
      </c>
      <c r="Y59" s="347">
        <f t="shared" si="1"/>
        <v>41</v>
      </c>
      <c r="Z59" s="347">
        <f t="shared" si="1"/>
        <v>37</v>
      </c>
      <c r="AA59" s="347">
        <f t="shared" si="1"/>
        <v>41</v>
      </c>
      <c r="AB59" s="347">
        <f t="shared" si="1"/>
        <v>44</v>
      </c>
      <c r="AC59" s="347">
        <f t="shared" si="1"/>
        <v>43</v>
      </c>
      <c r="AD59" s="347">
        <f t="shared" si="1"/>
        <v>44</v>
      </c>
      <c r="AE59" s="347">
        <f t="shared" si="1"/>
        <v>40</v>
      </c>
      <c r="AF59" s="456">
        <f>SUM(AF6:AF58)</f>
        <v>2505</v>
      </c>
      <c r="AG59" s="455">
        <f aca="true" t="shared" si="2" ref="AG59:AO59">COUNTA(AG6:AG58)</f>
        <v>30</v>
      </c>
      <c r="AH59" s="458">
        <f>COUNTA(AH6:AH58)</f>
        <v>34</v>
      </c>
      <c r="AI59" s="458">
        <f t="shared" si="2"/>
        <v>0</v>
      </c>
      <c r="AJ59" s="347">
        <f>COUNTA(AJ6:AJ58)</f>
        <v>0</v>
      </c>
      <c r="AK59" s="347">
        <f>COUNTA(AK6:AK58)</f>
        <v>0</v>
      </c>
      <c r="AL59" s="347">
        <f t="shared" si="2"/>
        <v>0</v>
      </c>
      <c r="AM59" s="347">
        <f t="shared" si="2"/>
        <v>0</v>
      </c>
      <c r="AN59" s="347">
        <f t="shared" si="2"/>
        <v>0</v>
      </c>
      <c r="AO59" s="347">
        <f t="shared" si="2"/>
        <v>0</v>
      </c>
      <c r="AP59" s="459">
        <f>SUM(AP6:AP58)</f>
        <v>512</v>
      </c>
      <c r="AQ59" s="455">
        <f>COUNTA(AQ6:AQ58)</f>
        <v>17</v>
      </c>
      <c r="AR59" s="347">
        <f>COUNTA(AR6:AR58)</f>
        <v>28</v>
      </c>
      <c r="AS59" s="347">
        <f>COUNTA(AS6:AS58)</f>
        <v>0</v>
      </c>
      <c r="AT59" s="460">
        <f>SUM(AT6:AT58)</f>
        <v>360</v>
      </c>
      <c r="AU59" s="455">
        <f>COUNTA(AU6:AU58)</f>
        <v>7</v>
      </c>
      <c r="AV59" s="347">
        <f>COUNTA(AV6:AV58)</f>
        <v>8</v>
      </c>
      <c r="AW59" s="461">
        <f>COUNTA(AW6:AW58)</f>
        <v>0</v>
      </c>
      <c r="AX59" s="462">
        <f>SUM(AX6:AX58)</f>
        <v>225</v>
      </c>
      <c r="AY59" s="470">
        <f>G59+I59+P59+S59+AF59+AP59+AT59+AX59</f>
        <v>5380.639186593935</v>
      </c>
      <c r="AZ59" s="485" t="s">
        <v>119</v>
      </c>
      <c r="BA59" s="363" t="s">
        <v>119</v>
      </c>
      <c r="BB59" s="712">
        <f>SUM(BB6:BB58)</f>
        <v>99.99999999999999</v>
      </c>
      <c r="BC59" s="713">
        <f>SUM(BC6:BC58)</f>
        <v>2223.4046225594775</v>
      </c>
      <c r="BD59" s="357" t="s">
        <v>117</v>
      </c>
      <c r="BE59" s="870" t="s">
        <v>119</v>
      </c>
      <c r="BF59" s="633"/>
    </row>
    <row r="60" spans="1:58" s="718" customFormat="1" ht="24" customHeight="1">
      <c r="A60" s="985" t="s">
        <v>176</v>
      </c>
      <c r="B60" s="986"/>
      <c r="C60" s="959" t="s">
        <v>843</v>
      </c>
      <c r="D60" s="1231"/>
      <c r="E60" s="1231"/>
      <c r="F60" s="1231"/>
      <c r="G60" s="1232"/>
      <c r="H60" s="980" t="s">
        <v>842</v>
      </c>
      <c r="I60" s="981"/>
      <c r="J60" s="959" t="s">
        <v>843</v>
      </c>
      <c r="K60" s="1231"/>
      <c r="L60" s="1231"/>
      <c r="M60" s="1231"/>
      <c r="N60" s="1231"/>
      <c r="O60" s="1231"/>
      <c r="P60" s="1232"/>
      <c r="Q60" s="959" t="s">
        <v>843</v>
      </c>
      <c r="R60" s="1231"/>
      <c r="S60" s="1232"/>
      <c r="T60" s="959" t="s">
        <v>846</v>
      </c>
      <c r="U60" s="1231"/>
      <c r="V60" s="1231"/>
      <c r="W60" s="1231"/>
      <c r="X60" s="1231"/>
      <c r="Y60" s="1231"/>
      <c r="Z60" s="1231"/>
      <c r="AA60" s="1231"/>
      <c r="AB60" s="1231"/>
      <c r="AC60" s="1231"/>
      <c r="AD60" s="1231"/>
      <c r="AE60" s="1231"/>
      <c r="AF60" s="1232"/>
      <c r="AG60" s="959" t="s">
        <v>179</v>
      </c>
      <c r="AH60" s="1233"/>
      <c r="AI60" s="1233"/>
      <c r="AJ60" s="1233"/>
      <c r="AK60" s="1231"/>
      <c r="AL60" s="1231"/>
      <c r="AM60" s="1231"/>
      <c r="AN60" s="1231"/>
      <c r="AO60" s="1231"/>
      <c r="AP60" s="1232"/>
      <c r="AQ60" s="959" t="s">
        <v>843</v>
      </c>
      <c r="AR60" s="1233"/>
      <c r="AS60" s="1231"/>
      <c r="AT60" s="1232"/>
      <c r="AU60" s="959" t="s">
        <v>177</v>
      </c>
      <c r="AV60" s="1231"/>
      <c r="AW60" s="1234"/>
      <c r="AX60" s="1232"/>
      <c r="AY60" s="471">
        <f>SUM(AY6:AY58)</f>
        <v>5380.639186593936</v>
      </c>
      <c r="AZ60" s="802"/>
      <c r="BA60" s="798"/>
      <c r="BB60" s="703"/>
      <c r="BC60" s="714"/>
      <c r="BD60" s="1272" t="s">
        <v>819</v>
      </c>
      <c r="BE60" s="1273"/>
      <c r="BF60" s="717"/>
    </row>
    <row r="61" spans="1:58" s="718" customFormat="1" ht="24" customHeight="1">
      <c r="A61" s="987"/>
      <c r="B61" s="988"/>
      <c r="C61" s="1235"/>
      <c r="D61" s="1079"/>
      <c r="E61" s="1079"/>
      <c r="F61" s="1079"/>
      <c r="G61" s="1236"/>
      <c r="H61" s="1237"/>
      <c r="I61" s="1200"/>
      <c r="J61" s="1090"/>
      <c r="K61" s="1208"/>
      <c r="L61" s="1208"/>
      <c r="M61" s="1208"/>
      <c r="N61" s="1208"/>
      <c r="O61" s="1208"/>
      <c r="P61" s="1238"/>
      <c r="Q61" s="968" t="s">
        <v>857</v>
      </c>
      <c r="R61" s="969"/>
      <c r="S61" s="970"/>
      <c r="T61" s="1239"/>
      <c r="U61" s="1217"/>
      <c r="V61" s="1217"/>
      <c r="W61" s="1217"/>
      <c r="X61" s="1217"/>
      <c r="Y61" s="1217"/>
      <c r="Z61" s="1217"/>
      <c r="AA61" s="1217"/>
      <c r="AB61" s="1217"/>
      <c r="AC61" s="1217"/>
      <c r="AD61" s="1217"/>
      <c r="AE61" s="1217"/>
      <c r="AF61" s="1218"/>
      <c r="AG61" s="1239"/>
      <c r="AH61" s="1217"/>
      <c r="AI61" s="1217"/>
      <c r="AJ61" s="1217"/>
      <c r="AK61" s="1217"/>
      <c r="AL61" s="1217"/>
      <c r="AM61" s="1217"/>
      <c r="AN61" s="1217"/>
      <c r="AO61" s="1217"/>
      <c r="AP61" s="1218"/>
      <c r="AQ61" s="968" t="s">
        <v>852</v>
      </c>
      <c r="AR61" s="1279"/>
      <c r="AS61" s="969"/>
      <c r="AT61" s="970"/>
      <c r="AU61" s="1129" t="s">
        <v>851</v>
      </c>
      <c r="AV61" s="1104"/>
      <c r="AW61" s="1104"/>
      <c r="AX61" s="1105"/>
      <c r="AY61" s="472">
        <f>53*BC5</f>
        <v>12826</v>
      </c>
      <c r="AZ61" s="803"/>
      <c r="BA61" s="799">
        <f>AY59/AY61*100</f>
        <v>41.95103061432976</v>
      </c>
      <c r="BB61" s="201"/>
      <c r="BC61" s="257">
        <f>(BC59/53)-BA61</f>
        <v>0</v>
      </c>
      <c r="BD61" s="1274"/>
      <c r="BE61" s="1275"/>
      <c r="BF61" s="717"/>
    </row>
    <row r="62" spans="1:58" s="718" customFormat="1" ht="24" customHeight="1" thickBot="1">
      <c r="A62" s="1049" t="s">
        <v>363</v>
      </c>
      <c r="B62" s="1050"/>
      <c r="C62" s="1222" t="s">
        <v>710</v>
      </c>
      <c r="D62" s="1223"/>
      <c r="E62" s="1223"/>
      <c r="F62" s="1223"/>
      <c r="G62" s="1224"/>
      <c r="H62" s="1228" t="s">
        <v>710</v>
      </c>
      <c r="I62" s="1203"/>
      <c r="J62" s="1222" t="s">
        <v>710</v>
      </c>
      <c r="K62" s="1223"/>
      <c r="L62" s="1223"/>
      <c r="M62" s="1223"/>
      <c r="N62" s="1223"/>
      <c r="O62" s="1223"/>
      <c r="P62" s="1224"/>
      <c r="Q62" s="1084" t="s">
        <v>810</v>
      </c>
      <c r="R62" s="1229"/>
      <c r="S62" s="1230"/>
      <c r="T62" s="1084" t="s">
        <v>809</v>
      </c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30"/>
      <c r="AG62" s="1222" t="s">
        <v>739</v>
      </c>
      <c r="AH62" s="1227"/>
      <c r="AI62" s="1227"/>
      <c r="AJ62" s="1227"/>
      <c r="AK62" s="1223"/>
      <c r="AL62" s="1223"/>
      <c r="AM62" s="1223"/>
      <c r="AN62" s="1223"/>
      <c r="AO62" s="1223"/>
      <c r="AP62" s="1224"/>
      <c r="AQ62" s="1084" t="s">
        <v>858</v>
      </c>
      <c r="AR62" s="1229"/>
      <c r="AS62" s="1229"/>
      <c r="AT62" s="1230"/>
      <c r="AU62" s="925" t="s">
        <v>859</v>
      </c>
      <c r="AV62" s="926"/>
      <c r="AW62" s="926"/>
      <c r="AX62" s="927"/>
      <c r="AY62" s="473" t="s">
        <v>457</v>
      </c>
      <c r="AZ62" s="804"/>
      <c r="BA62" s="800" t="s">
        <v>824</v>
      </c>
      <c r="BB62" s="205"/>
      <c r="BC62" s="206" t="s">
        <v>365</v>
      </c>
      <c r="BD62" s="1274"/>
      <c r="BE62" s="1275"/>
      <c r="BF62" s="717"/>
    </row>
    <row r="63" spans="1:58" s="718" customFormat="1" ht="24" customHeight="1" thickBot="1">
      <c r="A63" s="1049" t="s">
        <v>270</v>
      </c>
      <c r="B63" s="1050"/>
      <c r="C63" s="1222"/>
      <c r="D63" s="1223"/>
      <c r="E63" s="1223"/>
      <c r="F63" s="1223"/>
      <c r="G63" s="1224"/>
      <c r="H63" s="960"/>
      <c r="I63" s="961"/>
      <c r="J63" s="1222"/>
      <c r="K63" s="1223"/>
      <c r="L63" s="1223"/>
      <c r="M63" s="1223"/>
      <c r="N63" s="1223"/>
      <c r="O63" s="1223"/>
      <c r="P63" s="1224"/>
      <c r="Q63" s="925"/>
      <c r="R63" s="926"/>
      <c r="S63" s="927"/>
      <c r="T63" s="1085" t="s">
        <v>681</v>
      </c>
      <c r="U63" s="1225"/>
      <c r="V63" s="1225"/>
      <c r="W63" s="1225"/>
      <c r="X63" s="1225"/>
      <c r="Y63" s="1225"/>
      <c r="Z63" s="1225"/>
      <c r="AA63" s="1225"/>
      <c r="AB63" s="1225"/>
      <c r="AC63" s="1225"/>
      <c r="AD63" s="1225"/>
      <c r="AE63" s="1225"/>
      <c r="AF63" s="1226"/>
      <c r="AG63" s="1222"/>
      <c r="AH63" s="1227"/>
      <c r="AI63" s="1227"/>
      <c r="AJ63" s="1227"/>
      <c r="AK63" s="1223"/>
      <c r="AL63" s="1223"/>
      <c r="AM63" s="1223"/>
      <c r="AN63" s="1223"/>
      <c r="AO63" s="1223"/>
      <c r="AP63" s="1224"/>
      <c r="AQ63" s="925"/>
      <c r="AR63" s="926"/>
      <c r="AS63" s="926"/>
      <c r="AT63" s="927"/>
      <c r="AU63" s="1221"/>
      <c r="AV63" s="1219"/>
      <c r="AW63" s="1219"/>
      <c r="AX63" s="1220"/>
      <c r="AY63" s="721"/>
      <c r="AZ63" s="805"/>
      <c r="BA63" s="801"/>
      <c r="BB63" s="723"/>
      <c r="BC63" s="724"/>
      <c r="BD63" s="1276"/>
      <c r="BE63" s="1277"/>
      <c r="BF63" s="725"/>
    </row>
    <row r="64" ht="48" customHeight="1" thickBot="1">
      <c r="N64" s="4"/>
    </row>
    <row r="65" spans="1:14" ht="21" customHeight="1" thickBot="1">
      <c r="A65" s="1183" t="s">
        <v>174</v>
      </c>
      <c r="B65" s="1184"/>
      <c r="C65" s="1184"/>
      <c r="D65" s="1184"/>
      <c r="E65" s="1184"/>
      <c r="F65" s="1184"/>
      <c r="G65" s="1184"/>
      <c r="H65" s="1184"/>
      <c r="I65" s="1184"/>
      <c r="J65" s="1184"/>
      <c r="K65" s="1184"/>
      <c r="L65" s="1271"/>
      <c r="N65" s="4"/>
    </row>
    <row r="66" spans="1:31" ht="19.5" customHeight="1">
      <c r="A66" s="25" t="s">
        <v>62</v>
      </c>
      <c r="B66" s="74" t="s">
        <v>61</v>
      </c>
      <c r="C66" s="12" t="s">
        <v>108</v>
      </c>
      <c r="D66" s="982" t="s">
        <v>109</v>
      </c>
      <c r="E66" s="1135"/>
      <c r="F66" s="1135"/>
      <c r="G66" s="1136"/>
      <c r="H66" s="583"/>
      <c r="I66" s="982" t="s">
        <v>854</v>
      </c>
      <c r="J66" s="1135"/>
      <c r="K66" s="1135"/>
      <c r="L66" s="1136"/>
      <c r="M66" s="386"/>
      <c r="N66" s="4"/>
      <c r="T66" s="386"/>
      <c r="U66" s="1137"/>
      <c r="V66" s="1137"/>
      <c r="W66" s="1137"/>
      <c r="X66" s="1137"/>
      <c r="Y66" s="1137"/>
      <c r="Z66" s="1137"/>
      <c r="AA66" s="1137"/>
      <c r="AB66" s="1137"/>
      <c r="AC66" s="1137"/>
      <c r="AD66" s="1137"/>
      <c r="AE66" s="1137"/>
    </row>
    <row r="67" spans="1:31" ht="19.5" customHeight="1">
      <c r="A67" s="12" t="s">
        <v>92</v>
      </c>
      <c r="B67" s="64" t="s">
        <v>93</v>
      </c>
      <c r="C67" s="12" t="s">
        <v>111</v>
      </c>
      <c r="D67" s="900" t="s">
        <v>112</v>
      </c>
      <c r="E67" s="1104"/>
      <c r="F67" s="1104"/>
      <c r="G67" s="1105"/>
      <c r="H67" s="795"/>
      <c r="I67" s="900" t="s">
        <v>816</v>
      </c>
      <c r="J67" s="1104"/>
      <c r="K67" s="1104"/>
      <c r="L67" s="1105"/>
      <c r="M67" s="386"/>
      <c r="N67" s="4"/>
      <c r="T67" s="386"/>
      <c r="U67" s="1137"/>
      <c r="V67" s="1137"/>
      <c r="W67" s="1137"/>
      <c r="X67" s="1137"/>
      <c r="Y67" s="1137"/>
      <c r="Z67" s="1137"/>
      <c r="AA67" s="1137"/>
      <c r="AB67" s="1137"/>
      <c r="AC67" s="1137"/>
      <c r="AD67" s="1137"/>
      <c r="AE67" s="1137"/>
    </row>
    <row r="68" spans="1:21" ht="19.5" customHeight="1">
      <c r="A68" s="12" t="s">
        <v>94</v>
      </c>
      <c r="B68" s="64" t="s">
        <v>95</v>
      </c>
      <c r="C68" s="12" t="s">
        <v>113</v>
      </c>
      <c r="D68" s="900" t="s">
        <v>149</v>
      </c>
      <c r="E68" s="1104"/>
      <c r="F68" s="1104"/>
      <c r="G68" s="1105"/>
      <c r="H68" s="339"/>
      <c r="I68" s="900" t="s">
        <v>418</v>
      </c>
      <c r="J68" s="1104"/>
      <c r="K68" s="1104"/>
      <c r="L68" s="1105"/>
      <c r="N68" s="4"/>
      <c r="U68" s="297"/>
    </row>
    <row r="69" spans="1:21" ht="23.25" customHeight="1">
      <c r="A69" s="12" t="s">
        <v>251</v>
      </c>
      <c r="B69" s="64" t="s">
        <v>252</v>
      </c>
      <c r="C69" s="72" t="s">
        <v>336</v>
      </c>
      <c r="D69" s="900" t="s">
        <v>337</v>
      </c>
      <c r="E69" s="1104"/>
      <c r="F69" s="1104"/>
      <c r="G69" s="1105"/>
      <c r="H69" s="329"/>
      <c r="I69" s="900" t="s">
        <v>855</v>
      </c>
      <c r="J69" s="1104"/>
      <c r="K69" s="1104"/>
      <c r="L69" s="1105"/>
      <c r="N69" s="4"/>
      <c r="U69" s="298"/>
    </row>
    <row r="70" spans="1:14" ht="23.25" customHeight="1">
      <c r="A70" s="12" t="s">
        <v>99</v>
      </c>
      <c r="B70" s="64" t="s">
        <v>130</v>
      </c>
      <c r="C70" s="390" t="s">
        <v>463</v>
      </c>
      <c r="D70" s="900" t="s">
        <v>464</v>
      </c>
      <c r="E70" s="1104"/>
      <c r="F70" s="1104"/>
      <c r="G70" s="1105"/>
      <c r="H70" s="90"/>
      <c r="I70" s="900" t="s">
        <v>700</v>
      </c>
      <c r="J70" s="1104"/>
      <c r="K70" s="1104"/>
      <c r="L70" s="1105"/>
      <c r="N70" s="4"/>
    </row>
    <row r="71" spans="1:14" ht="23.25" customHeight="1">
      <c r="A71" s="12" t="s">
        <v>103</v>
      </c>
      <c r="B71" s="64" t="s">
        <v>105</v>
      </c>
      <c r="C71" s="25" t="s">
        <v>185</v>
      </c>
      <c r="D71" s="900" t="s">
        <v>680</v>
      </c>
      <c r="E71" s="1104"/>
      <c r="F71" s="1104"/>
      <c r="G71" s="1105"/>
      <c r="H71" s="73"/>
      <c r="I71" s="900" t="s">
        <v>856</v>
      </c>
      <c r="J71" s="1104"/>
      <c r="K71" s="1104"/>
      <c r="L71" s="1105"/>
      <c r="N71" s="4"/>
    </row>
    <row r="72" spans="1:14" ht="23.25" customHeight="1">
      <c r="A72" s="12" t="s">
        <v>104</v>
      </c>
      <c r="B72" s="64" t="s">
        <v>106</v>
      </c>
      <c r="C72" s="12" t="s">
        <v>186</v>
      </c>
      <c r="D72" s="900" t="s">
        <v>679</v>
      </c>
      <c r="E72" s="1104"/>
      <c r="F72" s="1104"/>
      <c r="G72" s="1105"/>
      <c r="H72" s="308"/>
      <c r="I72" s="900" t="s">
        <v>415</v>
      </c>
      <c r="J72" s="1104"/>
      <c r="K72" s="1104"/>
      <c r="L72" s="1105"/>
      <c r="N72" s="4"/>
    </row>
    <row r="73" spans="1:14" ht="23.25" customHeight="1" thickBot="1">
      <c r="A73" s="70"/>
      <c r="B73" s="71"/>
      <c r="C73" s="70"/>
      <c r="D73" s="903"/>
      <c r="E73" s="926"/>
      <c r="F73" s="926"/>
      <c r="G73" s="927"/>
      <c r="H73" s="817"/>
      <c r="I73" s="903" t="s">
        <v>884</v>
      </c>
      <c r="J73" s="926"/>
      <c r="K73" s="926"/>
      <c r="L73" s="927"/>
      <c r="N73" s="4"/>
    </row>
    <row r="74" ht="13.5" thickBot="1">
      <c r="N74" s="4"/>
    </row>
    <row r="75" spans="1:14" ht="24.75" customHeight="1" thickBot="1">
      <c r="A75" s="179" t="s">
        <v>278</v>
      </c>
      <c r="B75" s="178" t="s">
        <v>277</v>
      </c>
      <c r="C75" s="1268" t="s">
        <v>156</v>
      </c>
      <c r="D75" s="1269"/>
      <c r="E75" s="1270"/>
      <c r="F75" s="1268" t="s">
        <v>157</v>
      </c>
      <c r="G75" s="1269"/>
      <c r="H75" s="1269"/>
      <c r="I75" s="1269"/>
      <c r="J75" s="1269"/>
      <c r="K75" s="1269"/>
      <c r="L75" s="1270"/>
      <c r="N75" s="4"/>
    </row>
    <row r="76" spans="1:14" ht="39" customHeight="1" thickBot="1">
      <c r="A76" s="172">
        <v>186</v>
      </c>
      <c r="B76" s="175" t="s">
        <v>150</v>
      </c>
      <c r="C76" s="1265" t="s">
        <v>834</v>
      </c>
      <c r="D76" s="1266"/>
      <c r="E76" s="1267"/>
      <c r="F76" s="1280" t="s">
        <v>885</v>
      </c>
      <c r="G76" s="1281"/>
      <c r="H76" s="1281"/>
      <c r="I76" s="1281"/>
      <c r="J76" s="1281"/>
      <c r="K76" s="1281"/>
      <c r="L76" s="1282"/>
      <c r="N76" s="4"/>
    </row>
    <row r="77" spans="1:15" ht="39" customHeight="1" thickBot="1">
      <c r="A77" s="381">
        <v>177</v>
      </c>
      <c r="B77" s="831" t="s">
        <v>151</v>
      </c>
      <c r="C77" s="1262" t="s">
        <v>625</v>
      </c>
      <c r="D77" s="1263"/>
      <c r="E77" s="1264"/>
      <c r="F77" s="1280" t="s">
        <v>886</v>
      </c>
      <c r="G77" s="1281"/>
      <c r="H77" s="1281"/>
      <c r="I77" s="1281"/>
      <c r="J77" s="1281"/>
      <c r="K77" s="1281"/>
      <c r="L77" s="1282"/>
      <c r="N77" s="4"/>
      <c r="O77" s="1" t="s">
        <v>276</v>
      </c>
    </row>
    <row r="78" spans="1:16" ht="42" customHeight="1" thickBot="1">
      <c r="A78" s="174">
        <v>166</v>
      </c>
      <c r="B78" s="830" t="s">
        <v>152</v>
      </c>
      <c r="C78" s="1259" t="s">
        <v>603</v>
      </c>
      <c r="D78" s="1260"/>
      <c r="E78" s="1261"/>
      <c r="F78" s="1280" t="s">
        <v>887</v>
      </c>
      <c r="G78" s="1281"/>
      <c r="H78" s="1281"/>
      <c r="I78" s="1281"/>
      <c r="J78" s="1281"/>
      <c r="K78" s="1281"/>
      <c r="L78" s="1282"/>
      <c r="N78" s="1204"/>
      <c r="O78" s="1204"/>
      <c r="P78" s="1204"/>
    </row>
    <row r="79" ht="7.5" customHeight="1" thickBot="1">
      <c r="N79" s="4"/>
    </row>
    <row r="80" spans="1:14" ht="21.75" customHeight="1" thickBot="1">
      <c r="A80" s="1254" t="s">
        <v>881</v>
      </c>
      <c r="B80" s="1255"/>
      <c r="C80" s="1255"/>
      <c r="D80" s="1255"/>
      <c r="E80" s="1255"/>
      <c r="F80" s="1255"/>
      <c r="G80" s="1255"/>
      <c r="H80" s="1255"/>
      <c r="I80" s="1256"/>
      <c r="N80" s="4"/>
    </row>
    <row r="81" spans="1:14" ht="20.25" customHeight="1" thickBot="1">
      <c r="A81" s="57" t="s">
        <v>0</v>
      </c>
      <c r="B81" s="58" t="s">
        <v>168</v>
      </c>
      <c r="C81" s="1251" t="s">
        <v>169</v>
      </c>
      <c r="D81" s="1252"/>
      <c r="E81" s="1252"/>
      <c r="F81" s="1032"/>
      <c r="G81" s="1251" t="s">
        <v>170</v>
      </c>
      <c r="H81" s="1252"/>
      <c r="I81" s="1253"/>
      <c r="N81" s="4"/>
    </row>
    <row r="82" spans="1:14" ht="15.75" customHeight="1">
      <c r="A82" s="211" t="s">
        <v>1</v>
      </c>
      <c r="B82" s="709" t="s">
        <v>659</v>
      </c>
      <c r="C82" s="1234" t="s">
        <v>163</v>
      </c>
      <c r="D82" s="1250"/>
      <c r="E82" s="1250"/>
      <c r="F82" s="1233"/>
      <c r="G82" s="1247"/>
      <c r="H82" s="1248"/>
      <c r="I82" s="1249"/>
      <c r="N82" s="4"/>
    </row>
    <row r="83" spans="1:14" ht="15.75" customHeight="1">
      <c r="A83" s="201" t="s">
        <v>2</v>
      </c>
      <c r="B83" s="233" t="s">
        <v>329</v>
      </c>
      <c r="C83" s="1245" t="s">
        <v>330</v>
      </c>
      <c r="D83" s="1217"/>
      <c r="E83" s="1217"/>
      <c r="F83" s="1246"/>
      <c r="G83" s="1242"/>
      <c r="H83" s="1243"/>
      <c r="I83" s="1244"/>
      <c r="N83" s="4"/>
    </row>
    <row r="84" spans="1:14" ht="15.75" customHeight="1">
      <c r="A84" s="201" t="s">
        <v>3</v>
      </c>
      <c r="B84" s="233" t="s">
        <v>331</v>
      </c>
      <c r="C84" s="1245" t="s">
        <v>332</v>
      </c>
      <c r="D84" s="1217"/>
      <c r="E84" s="1217"/>
      <c r="F84" s="1246"/>
      <c r="G84" s="1242"/>
      <c r="H84" s="1243"/>
      <c r="I84" s="1244"/>
      <c r="N84" s="4"/>
    </row>
    <row r="85" spans="1:14" ht="15.75" customHeight="1">
      <c r="A85" s="201" t="s">
        <v>4</v>
      </c>
      <c r="B85" s="233" t="s">
        <v>743</v>
      </c>
      <c r="C85" s="1245" t="s">
        <v>757</v>
      </c>
      <c r="D85" s="1217"/>
      <c r="E85" s="1217"/>
      <c r="F85" s="1246"/>
      <c r="G85" s="1242"/>
      <c r="H85" s="1243"/>
      <c r="I85" s="1244"/>
      <c r="N85" s="4"/>
    </row>
    <row r="86" spans="3:14" ht="7.5" customHeight="1" thickBot="1">
      <c r="C86" s="1241"/>
      <c r="D86" s="1241"/>
      <c r="E86" s="1241"/>
      <c r="N86" s="4"/>
    </row>
    <row r="87" spans="1:14" ht="32.25" customHeight="1" thickBot="1">
      <c r="A87" s="1173" t="s">
        <v>882</v>
      </c>
      <c r="B87" s="1195"/>
      <c r="C87" s="1195"/>
      <c r="D87" s="1195"/>
      <c r="E87" s="1195"/>
      <c r="F87" s="1195"/>
      <c r="G87" s="1195"/>
      <c r="H87" s="1195"/>
      <c r="I87" s="1240"/>
      <c r="N87" s="4"/>
    </row>
    <row r="88" spans="1:14" ht="7.5" customHeight="1" thickBot="1">
      <c r="A88" s="726"/>
      <c r="B88" s="726"/>
      <c r="C88" s="727"/>
      <c r="D88" s="727"/>
      <c r="E88" s="727"/>
      <c r="F88" s="727"/>
      <c r="G88" s="727"/>
      <c r="H88" s="727"/>
      <c r="I88" s="727"/>
      <c r="N88" s="4"/>
    </row>
    <row r="89" spans="1:14" ht="36" customHeight="1" thickBot="1">
      <c r="A89" s="1173" t="s">
        <v>883</v>
      </c>
      <c r="B89" s="1195"/>
      <c r="C89" s="1195"/>
      <c r="D89" s="1195"/>
      <c r="E89" s="1195"/>
      <c r="F89" s="1195"/>
      <c r="G89" s="1195"/>
      <c r="H89" s="1195"/>
      <c r="I89" s="1240"/>
      <c r="N89" s="4"/>
    </row>
    <row r="90" spans="7:53" ht="12">
      <c r="G90" s="1"/>
      <c r="N90" s="4"/>
      <c r="P90" s="1"/>
      <c r="S90" s="1"/>
      <c r="AF90" s="1"/>
      <c r="AP90" s="1"/>
      <c r="AT90" s="1"/>
      <c r="AX90" s="1"/>
      <c r="AY90" s="1"/>
      <c r="AZ90" s="1"/>
      <c r="BA90" s="1"/>
    </row>
    <row r="91" spans="7:53" ht="12">
      <c r="G91" s="1"/>
      <c r="N91" s="4"/>
      <c r="P91" s="1"/>
      <c r="S91" s="1"/>
      <c r="AF91" s="1"/>
      <c r="AP91" s="1"/>
      <c r="AT91" s="1"/>
      <c r="AX91" s="1"/>
      <c r="AY91" s="1"/>
      <c r="AZ91" s="1"/>
      <c r="BA91" s="1"/>
    </row>
    <row r="92" spans="7:53" ht="12">
      <c r="G92" s="1"/>
      <c r="N92" s="4"/>
      <c r="P92" s="1"/>
      <c r="S92" s="1"/>
      <c r="AF92" s="1"/>
      <c r="AP92" s="1"/>
      <c r="AT92" s="1"/>
      <c r="AX92" s="1"/>
      <c r="AY92" s="1"/>
      <c r="AZ92" s="1"/>
      <c r="BA92" s="1"/>
    </row>
    <row r="93" spans="7:53" ht="12">
      <c r="G93" s="1"/>
      <c r="N93" s="4"/>
      <c r="P93" s="1"/>
      <c r="S93" s="1"/>
      <c r="AF93" s="1"/>
      <c r="AP93" s="1"/>
      <c r="AT93" s="1"/>
      <c r="AX93" s="1"/>
      <c r="AY93" s="1"/>
      <c r="AZ93" s="1"/>
      <c r="BA93" s="1"/>
    </row>
    <row r="94" spans="7:53" ht="12">
      <c r="G94" s="1"/>
      <c r="N94" s="4"/>
      <c r="P94" s="1"/>
      <c r="S94" s="1"/>
      <c r="AF94" s="1"/>
      <c r="AP94" s="1"/>
      <c r="AT94" s="1"/>
      <c r="AX94" s="1"/>
      <c r="AY94" s="1"/>
      <c r="AZ94" s="1"/>
      <c r="BA94" s="1"/>
    </row>
    <row r="95" spans="7:53" ht="12">
      <c r="G95" s="1"/>
      <c r="N95" s="4"/>
      <c r="P95" s="1"/>
      <c r="S95" s="1"/>
      <c r="AF95" s="1"/>
      <c r="AP95" s="1"/>
      <c r="AT95" s="1"/>
      <c r="AX95" s="1"/>
      <c r="AY95" s="1"/>
      <c r="AZ95" s="1"/>
      <c r="BA95" s="1"/>
    </row>
    <row r="96" spans="7:53" ht="12">
      <c r="G96" s="1"/>
      <c r="N96" s="4"/>
      <c r="P96" s="1"/>
      <c r="S96" s="1"/>
      <c r="AF96" s="1"/>
      <c r="AP96" s="1"/>
      <c r="AT96" s="1"/>
      <c r="AX96" s="1"/>
      <c r="AY96" s="1"/>
      <c r="AZ96" s="1"/>
      <c r="BA96" s="1"/>
    </row>
    <row r="97" spans="7:53" ht="12">
      <c r="G97" s="1"/>
      <c r="N97" s="4"/>
      <c r="P97" s="1"/>
      <c r="S97" s="1"/>
      <c r="AF97" s="1"/>
      <c r="AP97" s="1"/>
      <c r="AT97" s="1"/>
      <c r="AX97" s="1"/>
      <c r="AY97" s="1"/>
      <c r="AZ97" s="1"/>
      <c r="BA97" s="1"/>
    </row>
    <row r="98" spans="7:53" ht="12">
      <c r="G98" s="1"/>
      <c r="N98" s="4"/>
      <c r="P98" s="1"/>
      <c r="S98" s="1"/>
      <c r="AF98" s="1"/>
      <c r="AP98" s="1"/>
      <c r="AT98" s="1"/>
      <c r="AX98" s="1"/>
      <c r="AY98" s="1"/>
      <c r="AZ98" s="1"/>
      <c r="BA98" s="1"/>
    </row>
    <row r="99" spans="7:53" ht="12">
      <c r="G99" s="1"/>
      <c r="N99" s="4"/>
      <c r="P99" s="1"/>
      <c r="S99" s="1"/>
      <c r="AF99" s="1"/>
      <c r="AP99" s="1"/>
      <c r="AT99" s="1"/>
      <c r="AX99" s="1"/>
      <c r="AY99" s="1"/>
      <c r="AZ99" s="1"/>
      <c r="BA99" s="1"/>
    </row>
    <row r="100" spans="7:53" ht="12">
      <c r="G100" s="1"/>
      <c r="N100" s="4"/>
      <c r="P100" s="1"/>
      <c r="S100" s="1"/>
      <c r="AF100" s="1"/>
      <c r="AP100" s="1"/>
      <c r="AT100" s="1"/>
      <c r="AX100" s="1"/>
      <c r="AY100" s="1"/>
      <c r="AZ100" s="1"/>
      <c r="BA100" s="1"/>
    </row>
    <row r="101" spans="7:53" ht="12">
      <c r="G101" s="1"/>
      <c r="P101" s="1"/>
      <c r="S101" s="1"/>
      <c r="AF101" s="1"/>
      <c r="AP101" s="1"/>
      <c r="AT101" s="1"/>
      <c r="AX101" s="1"/>
      <c r="AY101" s="1"/>
      <c r="AZ101" s="1"/>
      <c r="BA101" s="1"/>
    </row>
    <row r="102" spans="7:53" ht="12">
      <c r="G102" s="1"/>
      <c r="P102" s="1"/>
      <c r="S102" s="1"/>
      <c r="AF102" s="1"/>
      <c r="AP102" s="1"/>
      <c r="AT102" s="1"/>
      <c r="AX102" s="1"/>
      <c r="AY102" s="1"/>
      <c r="AZ102" s="1"/>
      <c r="BA102" s="1"/>
    </row>
    <row r="103" spans="7:53" ht="12">
      <c r="G103" s="1"/>
      <c r="P103" s="1"/>
      <c r="S103" s="1"/>
      <c r="AF103" s="1"/>
      <c r="AP103" s="1"/>
      <c r="AT103" s="1"/>
      <c r="AX103" s="1"/>
      <c r="AY103" s="1"/>
      <c r="AZ103" s="1"/>
      <c r="BA103" s="1"/>
    </row>
  </sheetData>
  <sheetProtection/>
  <mergeCells count="110">
    <mergeCell ref="A1:L1"/>
    <mergeCell ref="M1:AF1"/>
    <mergeCell ref="AG1:AY1"/>
    <mergeCell ref="AZ1:BE1"/>
    <mergeCell ref="A3:A5"/>
    <mergeCell ref="B3:B5"/>
    <mergeCell ref="C3:G3"/>
    <mergeCell ref="H3:I3"/>
    <mergeCell ref="J3:P3"/>
    <mergeCell ref="Q3:S3"/>
    <mergeCell ref="T3:AF3"/>
    <mergeCell ref="AG3:AP3"/>
    <mergeCell ref="AQ3:AT3"/>
    <mergeCell ref="AU3:AX3"/>
    <mergeCell ref="AY3:AY5"/>
    <mergeCell ref="AZ3:AZ5"/>
    <mergeCell ref="BA3:BA5"/>
    <mergeCell ref="BB3:BB5"/>
    <mergeCell ref="BC3:BC4"/>
    <mergeCell ref="BD3:BD5"/>
    <mergeCell ref="BE3:BE5"/>
    <mergeCell ref="D4:D5"/>
    <mergeCell ref="F4:F5"/>
    <mergeCell ref="G4:G5"/>
    <mergeCell ref="I4:I5"/>
    <mergeCell ref="P4:P5"/>
    <mergeCell ref="S4:S5"/>
    <mergeCell ref="AF4:AF5"/>
    <mergeCell ref="AP4:AP5"/>
    <mergeCell ref="AT4:AT5"/>
    <mergeCell ref="AX4:AX5"/>
    <mergeCell ref="A59:B59"/>
    <mergeCell ref="A60:B61"/>
    <mergeCell ref="C60:G60"/>
    <mergeCell ref="H60:I60"/>
    <mergeCell ref="J60:P60"/>
    <mergeCell ref="Q60:S60"/>
    <mergeCell ref="T60:AF60"/>
    <mergeCell ref="AG60:AP60"/>
    <mergeCell ref="AQ60:AT60"/>
    <mergeCell ref="AU60:AX60"/>
    <mergeCell ref="BD60:BE63"/>
    <mergeCell ref="C61:G61"/>
    <mergeCell ref="H61:I61"/>
    <mergeCell ref="J61:P61"/>
    <mergeCell ref="Q61:S61"/>
    <mergeCell ref="T61:AF61"/>
    <mergeCell ref="AG61:AP61"/>
    <mergeCell ref="AQ61:AT61"/>
    <mergeCell ref="AU61:AX61"/>
    <mergeCell ref="A62:B62"/>
    <mergeCell ref="C62:G62"/>
    <mergeCell ref="H62:I62"/>
    <mergeCell ref="J62:P62"/>
    <mergeCell ref="Q62:S62"/>
    <mergeCell ref="T62:AF62"/>
    <mergeCell ref="AG62:AP62"/>
    <mergeCell ref="AQ62:AT62"/>
    <mergeCell ref="AU62:AX62"/>
    <mergeCell ref="A63:B63"/>
    <mergeCell ref="C63:G63"/>
    <mergeCell ref="H63:I63"/>
    <mergeCell ref="J63:P63"/>
    <mergeCell ref="Q63:S63"/>
    <mergeCell ref="T63:AF63"/>
    <mergeCell ref="AG63:AP63"/>
    <mergeCell ref="AQ63:AT63"/>
    <mergeCell ref="AU63:AX63"/>
    <mergeCell ref="A65:L65"/>
    <mergeCell ref="D66:G66"/>
    <mergeCell ref="I66:L66"/>
    <mergeCell ref="U66:AE66"/>
    <mergeCell ref="D67:G67"/>
    <mergeCell ref="I67:L67"/>
    <mergeCell ref="U67:AE67"/>
    <mergeCell ref="D68:G68"/>
    <mergeCell ref="I68:L68"/>
    <mergeCell ref="D69:G69"/>
    <mergeCell ref="I69:L69"/>
    <mergeCell ref="D70:G70"/>
    <mergeCell ref="I70:L70"/>
    <mergeCell ref="D71:G71"/>
    <mergeCell ref="I71:L71"/>
    <mergeCell ref="D72:G72"/>
    <mergeCell ref="I72:L72"/>
    <mergeCell ref="D73:G73"/>
    <mergeCell ref="I73:L73"/>
    <mergeCell ref="C75:E75"/>
    <mergeCell ref="F75:L75"/>
    <mergeCell ref="C76:E76"/>
    <mergeCell ref="F76:L76"/>
    <mergeCell ref="C77:E77"/>
    <mergeCell ref="F77:L77"/>
    <mergeCell ref="G84:I84"/>
    <mergeCell ref="C78:E78"/>
    <mergeCell ref="F78:L78"/>
    <mergeCell ref="N78:P78"/>
    <mergeCell ref="A80:I80"/>
    <mergeCell ref="C81:F81"/>
    <mergeCell ref="G81:I81"/>
    <mergeCell ref="C85:F85"/>
    <mergeCell ref="G85:I85"/>
    <mergeCell ref="C86:E86"/>
    <mergeCell ref="A87:I87"/>
    <mergeCell ref="A89:I89"/>
    <mergeCell ref="C82:F82"/>
    <mergeCell ref="G82:I82"/>
    <mergeCell ref="C83:F83"/>
    <mergeCell ref="G83:I83"/>
    <mergeCell ref="C84:F8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6.00390625" style="490" customWidth="1"/>
    <col min="2" max="2" width="52.7109375" style="492" customWidth="1"/>
    <col min="3" max="3" width="12.7109375" style="491" customWidth="1"/>
    <col min="4" max="5" width="12.7109375" style="490" customWidth="1"/>
    <col min="6" max="16384" width="9.140625" style="490" customWidth="1"/>
  </cols>
  <sheetData>
    <row r="1" spans="1:5" ht="33" customHeight="1">
      <c r="A1" s="1193" t="s">
        <v>768</v>
      </c>
      <c r="B1" s="1194"/>
      <c r="C1" s="1194"/>
      <c r="D1" s="1194"/>
      <c r="E1" s="1194"/>
    </row>
    <row r="2" spans="1:5" ht="25.5" customHeight="1" thickBot="1">
      <c r="A2" s="1283" t="s">
        <v>888</v>
      </c>
      <c r="B2" s="1283"/>
      <c r="C2" s="1283"/>
      <c r="D2" s="1283"/>
      <c r="E2" s="1283"/>
    </row>
    <row r="3" spans="1:5" ht="64.5" customHeight="1" thickBot="1">
      <c r="A3" s="895" t="s">
        <v>0</v>
      </c>
      <c r="B3" s="896" t="s">
        <v>598</v>
      </c>
      <c r="C3" s="897" t="s">
        <v>699</v>
      </c>
      <c r="D3" s="898" t="s">
        <v>861</v>
      </c>
      <c r="E3" s="899" t="s">
        <v>862</v>
      </c>
    </row>
    <row r="4" spans="1:5" ht="18" customHeight="1">
      <c r="A4" s="874" t="s">
        <v>1</v>
      </c>
      <c r="B4" s="875" t="s">
        <v>599</v>
      </c>
      <c r="C4" s="876">
        <v>232</v>
      </c>
      <c r="D4" s="877" t="s">
        <v>452</v>
      </c>
      <c r="E4" s="878" t="s">
        <v>452</v>
      </c>
    </row>
    <row r="5" spans="1:5" ht="18" customHeight="1">
      <c r="A5" s="884" t="s">
        <v>2</v>
      </c>
      <c r="B5" s="885" t="s">
        <v>834</v>
      </c>
      <c r="C5" s="886">
        <v>186</v>
      </c>
      <c r="D5" s="887" t="s">
        <v>199</v>
      </c>
      <c r="E5" s="888" t="s">
        <v>200</v>
      </c>
    </row>
    <row r="6" spans="1:5" ht="18" customHeight="1">
      <c r="A6" s="884" t="s">
        <v>3</v>
      </c>
      <c r="B6" s="885" t="s">
        <v>625</v>
      </c>
      <c r="C6" s="886">
        <v>177</v>
      </c>
      <c r="D6" s="887" t="s">
        <v>204</v>
      </c>
      <c r="E6" s="888" t="s">
        <v>197</v>
      </c>
    </row>
    <row r="7" spans="1:5" ht="18" customHeight="1">
      <c r="A7" s="884" t="s">
        <v>4</v>
      </c>
      <c r="B7" s="889" t="s">
        <v>603</v>
      </c>
      <c r="C7" s="886">
        <v>165.8298755186722</v>
      </c>
      <c r="D7" s="887" t="s">
        <v>198</v>
      </c>
      <c r="E7" s="888" t="s">
        <v>13</v>
      </c>
    </row>
    <row r="8" spans="1:5" ht="18" customHeight="1">
      <c r="A8" s="691" t="s">
        <v>5</v>
      </c>
      <c r="B8" s="690" t="s">
        <v>307</v>
      </c>
      <c r="C8" s="678">
        <v>164.4388489208633</v>
      </c>
      <c r="D8" s="637" t="s">
        <v>203</v>
      </c>
      <c r="E8" s="668" t="s">
        <v>199</v>
      </c>
    </row>
    <row r="9" spans="1:5" ht="18" customHeight="1">
      <c r="A9" s="691" t="s">
        <v>6</v>
      </c>
      <c r="B9" s="694" t="s">
        <v>370</v>
      </c>
      <c r="C9" s="678">
        <v>160</v>
      </c>
      <c r="D9" s="637" t="s">
        <v>200</v>
      </c>
      <c r="E9" s="668" t="s">
        <v>204</v>
      </c>
    </row>
    <row r="10" spans="1:5" ht="18" customHeight="1">
      <c r="A10" s="691" t="s">
        <v>273</v>
      </c>
      <c r="B10" s="694" t="s">
        <v>234</v>
      </c>
      <c r="C10" s="678">
        <v>144</v>
      </c>
      <c r="D10" s="637" t="s">
        <v>197</v>
      </c>
      <c r="E10" s="668" t="s">
        <v>198</v>
      </c>
    </row>
    <row r="11" spans="1:5" ht="18" customHeight="1">
      <c r="A11" s="691" t="s">
        <v>274</v>
      </c>
      <c r="B11" s="694" t="s">
        <v>837</v>
      </c>
      <c r="C11" s="678">
        <v>142.55614973262033</v>
      </c>
      <c r="D11" s="637" t="s">
        <v>201</v>
      </c>
      <c r="E11" s="668" t="s">
        <v>35</v>
      </c>
    </row>
    <row r="12" spans="1:5" ht="18" customHeight="1">
      <c r="A12" s="691" t="s">
        <v>275</v>
      </c>
      <c r="B12" s="694" t="s">
        <v>408</v>
      </c>
      <c r="C12" s="678">
        <v>141.1139240506329</v>
      </c>
      <c r="D12" s="637" t="s">
        <v>202</v>
      </c>
      <c r="E12" s="668" t="s">
        <v>29</v>
      </c>
    </row>
    <row r="13" spans="1:5" ht="18" customHeight="1">
      <c r="A13" s="691" t="s">
        <v>7</v>
      </c>
      <c r="B13" s="694" t="s">
        <v>601</v>
      </c>
      <c r="C13" s="678">
        <v>139.6260162601626</v>
      </c>
      <c r="D13" s="637" t="s">
        <v>196</v>
      </c>
      <c r="E13" s="668" t="s">
        <v>16</v>
      </c>
    </row>
    <row r="14" spans="1:5" ht="18" customHeight="1">
      <c r="A14" s="691" t="s">
        <v>8</v>
      </c>
      <c r="B14" s="694" t="s">
        <v>611</v>
      </c>
      <c r="C14" s="678">
        <v>133.12765957446808</v>
      </c>
      <c r="D14" s="637" t="s">
        <v>7</v>
      </c>
      <c r="E14" s="668" t="s">
        <v>201</v>
      </c>
    </row>
    <row r="15" spans="1:5" ht="18" customHeight="1">
      <c r="A15" s="691" t="s">
        <v>9</v>
      </c>
      <c r="B15" s="694" t="s">
        <v>208</v>
      </c>
      <c r="C15" s="678">
        <v>131.76190476190476</v>
      </c>
      <c r="D15" s="637" t="s">
        <v>8</v>
      </c>
      <c r="E15" s="668" t="s">
        <v>7</v>
      </c>
    </row>
    <row r="16" spans="1:5" ht="18" customHeight="1">
      <c r="A16" s="691" t="s">
        <v>10</v>
      </c>
      <c r="B16" s="694" t="s">
        <v>222</v>
      </c>
      <c r="C16" s="678">
        <v>129.3269230769231</v>
      </c>
      <c r="D16" s="637" t="s">
        <v>9</v>
      </c>
      <c r="E16" s="668" t="s">
        <v>11</v>
      </c>
    </row>
    <row r="17" spans="1:5" ht="18" customHeight="1">
      <c r="A17" s="691" t="s">
        <v>11</v>
      </c>
      <c r="B17" s="690" t="s">
        <v>629</v>
      </c>
      <c r="C17" s="678">
        <v>129</v>
      </c>
      <c r="D17" s="637" t="s">
        <v>10</v>
      </c>
      <c r="E17" s="668" t="s">
        <v>202</v>
      </c>
    </row>
    <row r="18" spans="1:5" ht="18" customHeight="1">
      <c r="A18" s="691" t="s">
        <v>12</v>
      </c>
      <c r="B18" s="694" t="s">
        <v>371</v>
      </c>
      <c r="C18" s="678">
        <v>129</v>
      </c>
      <c r="D18" s="637" t="s">
        <v>11</v>
      </c>
      <c r="E18" s="668" t="s">
        <v>22</v>
      </c>
    </row>
    <row r="19" spans="1:5" ht="18" customHeight="1">
      <c r="A19" s="691" t="s">
        <v>13</v>
      </c>
      <c r="B19" s="694" t="s">
        <v>407</v>
      </c>
      <c r="C19" s="678">
        <v>128.27272727272728</v>
      </c>
      <c r="D19" s="637" t="s">
        <v>12</v>
      </c>
      <c r="E19" s="668" t="s">
        <v>27</v>
      </c>
    </row>
    <row r="20" spans="1:5" ht="18" customHeight="1">
      <c r="A20" s="691" t="s">
        <v>14</v>
      </c>
      <c r="B20" s="694" t="s">
        <v>220</v>
      </c>
      <c r="C20" s="678">
        <v>126</v>
      </c>
      <c r="D20" s="637" t="s">
        <v>13</v>
      </c>
      <c r="E20" s="668" t="s">
        <v>9</v>
      </c>
    </row>
    <row r="21" spans="1:5" ht="18" customHeight="1">
      <c r="A21" s="691" t="s">
        <v>15</v>
      </c>
      <c r="B21" s="694" t="s">
        <v>409</v>
      </c>
      <c r="C21" s="678">
        <v>124.7278020378457</v>
      </c>
      <c r="D21" s="637" t="s">
        <v>14</v>
      </c>
      <c r="E21" s="668" t="s">
        <v>20</v>
      </c>
    </row>
    <row r="22" spans="1:5" ht="18" customHeight="1">
      <c r="A22" s="691" t="s">
        <v>16</v>
      </c>
      <c r="B22" s="694" t="s">
        <v>614</v>
      </c>
      <c r="C22" s="678">
        <v>121</v>
      </c>
      <c r="D22" s="637" t="s">
        <v>15</v>
      </c>
      <c r="E22" s="668" t="s">
        <v>14</v>
      </c>
    </row>
    <row r="23" spans="1:5" ht="18" customHeight="1">
      <c r="A23" s="691" t="s">
        <v>17</v>
      </c>
      <c r="B23" s="735" t="s">
        <v>600</v>
      </c>
      <c r="C23" s="678">
        <v>121</v>
      </c>
      <c r="D23" s="637" t="s">
        <v>16</v>
      </c>
      <c r="E23" s="668" t="s">
        <v>196</v>
      </c>
    </row>
    <row r="24" spans="1:5" ht="18" customHeight="1">
      <c r="A24" s="691" t="s">
        <v>18</v>
      </c>
      <c r="B24" s="690" t="s">
        <v>604</v>
      </c>
      <c r="C24" s="678">
        <v>118</v>
      </c>
      <c r="D24" s="637" t="s">
        <v>17</v>
      </c>
      <c r="E24" s="668" t="s">
        <v>12</v>
      </c>
    </row>
    <row r="25" spans="1:5" ht="18" customHeight="1">
      <c r="A25" s="691" t="s">
        <v>19</v>
      </c>
      <c r="B25" s="735" t="s">
        <v>64</v>
      </c>
      <c r="C25" s="678">
        <v>117</v>
      </c>
      <c r="D25" s="637" t="s">
        <v>18</v>
      </c>
      <c r="E25" s="668" t="s">
        <v>30</v>
      </c>
    </row>
    <row r="26" spans="1:5" ht="18" customHeight="1">
      <c r="A26" s="691" t="s">
        <v>20</v>
      </c>
      <c r="B26" s="694" t="s">
        <v>372</v>
      </c>
      <c r="C26" s="678">
        <v>115</v>
      </c>
      <c r="D26" s="637" t="s">
        <v>19</v>
      </c>
      <c r="E26" s="668" t="s">
        <v>25</v>
      </c>
    </row>
    <row r="27" spans="1:5" ht="18" customHeight="1">
      <c r="A27" s="691" t="s">
        <v>21</v>
      </c>
      <c r="B27" s="694" t="s">
        <v>612</v>
      </c>
      <c r="C27" s="678">
        <v>114</v>
      </c>
      <c r="D27" s="637" t="s">
        <v>20</v>
      </c>
      <c r="E27" s="668" t="s">
        <v>10</v>
      </c>
    </row>
    <row r="28" spans="1:5" ht="18" customHeight="1">
      <c r="A28" s="695" t="s">
        <v>22</v>
      </c>
      <c r="B28" s="697" t="s">
        <v>300</v>
      </c>
      <c r="C28" s="679">
        <v>113</v>
      </c>
      <c r="D28" s="660" t="s">
        <v>21</v>
      </c>
      <c r="E28" s="669" t="s">
        <v>37</v>
      </c>
    </row>
    <row r="29" spans="1:5" ht="18" customHeight="1">
      <c r="A29" s="691" t="s">
        <v>23</v>
      </c>
      <c r="B29" s="892" t="s">
        <v>610</v>
      </c>
      <c r="C29" s="678">
        <v>112</v>
      </c>
      <c r="D29" s="637" t="s">
        <v>22</v>
      </c>
      <c r="E29" s="668" t="s">
        <v>21</v>
      </c>
    </row>
    <row r="30" spans="1:5" ht="18" customHeight="1">
      <c r="A30" s="691" t="s">
        <v>24</v>
      </c>
      <c r="B30" s="694" t="s">
        <v>622</v>
      </c>
      <c r="C30" s="678">
        <v>112</v>
      </c>
      <c r="D30" s="637" t="s">
        <v>23</v>
      </c>
      <c r="E30" s="668" t="s">
        <v>17</v>
      </c>
    </row>
    <row r="31" spans="1:5" ht="18" customHeight="1">
      <c r="A31" s="691" t="s">
        <v>25</v>
      </c>
      <c r="B31" s="694" t="s">
        <v>607</v>
      </c>
      <c r="C31" s="678">
        <v>107</v>
      </c>
      <c r="D31" s="637" t="s">
        <v>24</v>
      </c>
      <c r="E31" s="668" t="s">
        <v>24</v>
      </c>
    </row>
    <row r="32" spans="1:5" ht="18" customHeight="1">
      <c r="A32" s="691" t="s">
        <v>26</v>
      </c>
      <c r="B32" s="690" t="s">
        <v>354</v>
      </c>
      <c r="C32" s="678">
        <v>104.72413793103448</v>
      </c>
      <c r="D32" s="637" t="s">
        <v>25</v>
      </c>
      <c r="E32" s="668" t="s">
        <v>28</v>
      </c>
    </row>
    <row r="33" spans="1:5" ht="18" customHeight="1">
      <c r="A33" s="691" t="s">
        <v>27</v>
      </c>
      <c r="B33" s="694" t="s">
        <v>219</v>
      </c>
      <c r="C33" s="678">
        <v>103</v>
      </c>
      <c r="D33" s="637" t="s">
        <v>26</v>
      </c>
      <c r="E33" s="668" t="s">
        <v>15</v>
      </c>
    </row>
    <row r="34" spans="1:5" ht="18" customHeight="1">
      <c r="A34" s="691" t="s">
        <v>28</v>
      </c>
      <c r="B34" s="694" t="s">
        <v>355</v>
      </c>
      <c r="C34" s="678">
        <v>103</v>
      </c>
      <c r="D34" s="637" t="s">
        <v>27</v>
      </c>
      <c r="E34" s="668" t="s">
        <v>19</v>
      </c>
    </row>
    <row r="35" spans="1:5" ht="18" customHeight="1">
      <c r="A35" s="691" t="s">
        <v>29</v>
      </c>
      <c r="B35" s="694" t="s">
        <v>609</v>
      </c>
      <c r="C35" s="678">
        <v>99.37078651685394</v>
      </c>
      <c r="D35" s="637" t="s">
        <v>28</v>
      </c>
      <c r="E35" s="668" t="s">
        <v>23</v>
      </c>
    </row>
    <row r="36" spans="1:5" ht="18" customHeight="1">
      <c r="A36" s="695" t="s">
        <v>30</v>
      </c>
      <c r="B36" s="697" t="s">
        <v>70</v>
      </c>
      <c r="C36" s="679">
        <v>94</v>
      </c>
      <c r="D36" s="660" t="s">
        <v>29</v>
      </c>
      <c r="E36" s="669" t="s">
        <v>36</v>
      </c>
    </row>
    <row r="37" spans="1:5" ht="18" customHeight="1">
      <c r="A37" s="691" t="s">
        <v>31</v>
      </c>
      <c r="B37" s="873" t="s">
        <v>613</v>
      </c>
      <c r="C37" s="678">
        <v>93</v>
      </c>
      <c r="D37" s="637" t="s">
        <v>30</v>
      </c>
      <c r="E37" s="668" t="s">
        <v>26</v>
      </c>
    </row>
    <row r="38" spans="1:5" ht="18" customHeight="1">
      <c r="A38" s="730" t="s">
        <v>32</v>
      </c>
      <c r="B38" s="731" t="s">
        <v>838</v>
      </c>
      <c r="C38" s="732">
        <v>90</v>
      </c>
      <c r="D38" s="733" t="s">
        <v>31</v>
      </c>
      <c r="E38" s="734" t="s">
        <v>18</v>
      </c>
    </row>
    <row r="39" spans="1:5" ht="18" customHeight="1">
      <c r="A39" s="695" t="s">
        <v>33</v>
      </c>
      <c r="B39" s="697" t="s">
        <v>624</v>
      </c>
      <c r="C39" s="679">
        <v>85</v>
      </c>
      <c r="D39" s="660" t="s">
        <v>32</v>
      </c>
      <c r="E39" s="669" t="s">
        <v>39</v>
      </c>
    </row>
    <row r="40" spans="1:5" ht="18" customHeight="1">
      <c r="A40" s="691" t="s">
        <v>34</v>
      </c>
      <c r="B40" s="694" t="s">
        <v>707</v>
      </c>
      <c r="C40" s="678">
        <v>82</v>
      </c>
      <c r="D40" s="637" t="s">
        <v>33</v>
      </c>
      <c r="E40" s="668" t="s">
        <v>203</v>
      </c>
    </row>
    <row r="41" spans="1:5" ht="18" customHeight="1">
      <c r="A41" s="691" t="s">
        <v>35</v>
      </c>
      <c r="B41" s="694" t="s">
        <v>557</v>
      </c>
      <c r="C41" s="678">
        <v>73</v>
      </c>
      <c r="D41" s="637" t="s">
        <v>34</v>
      </c>
      <c r="E41" s="668" t="s">
        <v>44</v>
      </c>
    </row>
    <row r="42" spans="1:5" ht="18" customHeight="1">
      <c r="A42" s="691" t="s">
        <v>36</v>
      </c>
      <c r="B42" s="694" t="s">
        <v>772</v>
      </c>
      <c r="C42" s="678">
        <v>69</v>
      </c>
      <c r="D42" s="637" t="s">
        <v>35</v>
      </c>
      <c r="E42" s="668" t="s">
        <v>45</v>
      </c>
    </row>
    <row r="43" spans="1:5" ht="18" customHeight="1">
      <c r="A43" s="691" t="s">
        <v>37</v>
      </c>
      <c r="B43" s="694" t="s">
        <v>626</v>
      </c>
      <c r="C43" s="678">
        <v>66</v>
      </c>
      <c r="D43" s="637" t="s">
        <v>36</v>
      </c>
      <c r="E43" s="668" t="s">
        <v>38</v>
      </c>
    </row>
    <row r="44" spans="1:5" ht="18" customHeight="1">
      <c r="A44" s="691" t="s">
        <v>38</v>
      </c>
      <c r="B44" s="694" t="s">
        <v>618</v>
      </c>
      <c r="C44" s="678">
        <v>65.76243093922652</v>
      </c>
      <c r="D44" s="637" t="s">
        <v>37</v>
      </c>
      <c r="E44" s="668" t="s">
        <v>42</v>
      </c>
    </row>
    <row r="45" spans="1:5" ht="18" customHeight="1">
      <c r="A45" s="691" t="s">
        <v>39</v>
      </c>
      <c r="B45" s="694" t="s">
        <v>221</v>
      </c>
      <c r="C45" s="678">
        <v>63</v>
      </c>
      <c r="D45" s="637" t="s">
        <v>38</v>
      </c>
      <c r="E45" s="668" t="s">
        <v>33</v>
      </c>
    </row>
    <row r="46" spans="1:5" ht="18" customHeight="1">
      <c r="A46" s="730" t="s">
        <v>40</v>
      </c>
      <c r="B46" s="731" t="s">
        <v>835</v>
      </c>
      <c r="C46" s="732">
        <v>58</v>
      </c>
      <c r="D46" s="733" t="s">
        <v>39</v>
      </c>
      <c r="E46" s="734" t="s">
        <v>31</v>
      </c>
    </row>
    <row r="47" spans="1:5" ht="18" customHeight="1">
      <c r="A47" s="691" t="s">
        <v>41</v>
      </c>
      <c r="B47" s="694" t="s">
        <v>211</v>
      </c>
      <c r="C47" s="678">
        <v>56</v>
      </c>
      <c r="D47" s="637" t="s">
        <v>40</v>
      </c>
      <c r="E47" s="668" t="s">
        <v>8</v>
      </c>
    </row>
    <row r="48" spans="1:5" ht="18" customHeight="1">
      <c r="A48" s="691" t="s">
        <v>42</v>
      </c>
      <c r="B48" s="694" t="s">
        <v>602</v>
      </c>
      <c r="C48" s="678">
        <v>48</v>
      </c>
      <c r="D48" s="637" t="s">
        <v>41</v>
      </c>
      <c r="E48" s="668" t="s">
        <v>32</v>
      </c>
    </row>
    <row r="49" spans="1:5" ht="18" customHeight="1">
      <c r="A49" s="691" t="s">
        <v>43</v>
      </c>
      <c r="B49" s="694" t="s">
        <v>132</v>
      </c>
      <c r="C49" s="678">
        <v>43</v>
      </c>
      <c r="D49" s="637" t="s">
        <v>42</v>
      </c>
      <c r="E49" s="668" t="s">
        <v>43</v>
      </c>
    </row>
    <row r="50" spans="1:5" ht="18" customHeight="1">
      <c r="A50" s="691" t="s">
        <v>44</v>
      </c>
      <c r="B50" s="694" t="s">
        <v>605</v>
      </c>
      <c r="C50" s="678">
        <v>41</v>
      </c>
      <c r="D50" s="637" t="s">
        <v>43</v>
      </c>
      <c r="E50" s="668" t="s">
        <v>40</v>
      </c>
    </row>
    <row r="51" spans="1:5" ht="18" customHeight="1">
      <c r="A51" s="691" t="s">
        <v>45</v>
      </c>
      <c r="B51" s="873" t="s">
        <v>305</v>
      </c>
      <c r="C51" s="678">
        <v>32</v>
      </c>
      <c r="D51" s="637" t="s">
        <v>44</v>
      </c>
      <c r="E51" s="668" t="s">
        <v>48</v>
      </c>
    </row>
    <row r="52" spans="1:5" ht="18" customHeight="1">
      <c r="A52" s="695" t="s">
        <v>46</v>
      </c>
      <c r="B52" s="697" t="s">
        <v>623</v>
      </c>
      <c r="C52" s="679">
        <v>30</v>
      </c>
      <c r="D52" s="660" t="s">
        <v>45</v>
      </c>
      <c r="E52" s="669" t="s">
        <v>34</v>
      </c>
    </row>
    <row r="53" spans="1:10" ht="18" customHeight="1">
      <c r="A53" s="695" t="s">
        <v>47</v>
      </c>
      <c r="B53" s="697" t="s">
        <v>232</v>
      </c>
      <c r="C53" s="679">
        <v>20</v>
      </c>
      <c r="D53" s="660" t="s">
        <v>46</v>
      </c>
      <c r="E53" s="669" t="s">
        <v>47</v>
      </c>
      <c r="J53" s="893"/>
    </row>
    <row r="54" spans="1:5" ht="18" customHeight="1">
      <c r="A54" s="695" t="s">
        <v>48</v>
      </c>
      <c r="B54" s="697" t="s">
        <v>615</v>
      </c>
      <c r="C54" s="679">
        <v>15</v>
      </c>
      <c r="D54" s="890" t="s">
        <v>47</v>
      </c>
      <c r="E54" s="891" t="s">
        <v>41</v>
      </c>
    </row>
    <row r="55" spans="1:5" ht="18" customHeight="1">
      <c r="A55" s="691" t="s">
        <v>49</v>
      </c>
      <c r="B55" s="694" t="s">
        <v>617</v>
      </c>
      <c r="C55" s="678">
        <v>13</v>
      </c>
      <c r="D55" s="820" t="s">
        <v>48</v>
      </c>
      <c r="E55" s="821" t="s">
        <v>46</v>
      </c>
    </row>
    <row r="56" spans="1:5" ht="18" customHeight="1" thickBot="1">
      <c r="A56" s="879" t="s">
        <v>50</v>
      </c>
      <c r="B56" s="880" t="s">
        <v>863</v>
      </c>
      <c r="C56" s="881" t="s">
        <v>119</v>
      </c>
      <c r="D56" s="882" t="s">
        <v>119</v>
      </c>
      <c r="E56" s="883" t="s">
        <v>119</v>
      </c>
    </row>
    <row r="57" spans="1:4" ht="13.5" customHeight="1" thickBot="1">
      <c r="A57" s="523"/>
      <c r="B57" s="524"/>
      <c r="D57" s="525"/>
    </row>
    <row r="58" spans="1:3" ht="18" customHeight="1" thickBot="1">
      <c r="A58" s="1170" t="s">
        <v>596</v>
      </c>
      <c r="B58" s="1172"/>
      <c r="C58" s="654"/>
    </row>
    <row r="59" spans="1:3" ht="15" customHeight="1">
      <c r="A59" s="617"/>
      <c r="B59" s="657" t="s">
        <v>833</v>
      </c>
      <c r="C59" s="655"/>
    </row>
    <row r="60" spans="1:3" ht="15" customHeight="1">
      <c r="A60" s="618"/>
      <c r="B60" s="658" t="s">
        <v>518</v>
      </c>
      <c r="C60" s="655"/>
    </row>
    <row r="61" spans="1:3" ht="15" customHeight="1">
      <c r="A61" s="653"/>
      <c r="B61" s="658" t="s">
        <v>594</v>
      </c>
      <c r="C61" s="655"/>
    </row>
    <row r="62" spans="1:3" ht="15" customHeight="1" thickBot="1">
      <c r="A62" s="729"/>
      <c r="B62" s="659" t="s">
        <v>868</v>
      </c>
      <c r="C62" s="656"/>
    </row>
  </sheetData>
  <sheetProtection/>
  <mergeCells count="3">
    <mergeCell ref="A1:E1"/>
    <mergeCell ref="A2:E2"/>
    <mergeCell ref="A58:B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2"/>
  <sheetViews>
    <sheetView zoomScalePageLayoutView="0" workbookViewId="0" topLeftCell="A1">
      <pane xSplit="2" topLeftCell="C1" activePane="topRight" state="frozen"/>
      <selection pane="topLeft" activeCell="A36" sqref="A36"/>
      <selection pane="topRight" activeCell="AY73" sqref="AY73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39" width="7.7109375" style="1" customWidth="1"/>
    <col min="40" max="40" width="8.28125" style="10" customWidth="1"/>
    <col min="41" max="42" width="8.8515625" style="1" customWidth="1"/>
    <col min="43" max="43" width="8.28125" style="10" customWidth="1"/>
    <col min="44" max="45" width="7.8515625" style="1" customWidth="1"/>
    <col min="46" max="46" width="8.8515625" style="1" customWidth="1"/>
    <col min="47" max="47" width="8.28125" style="9" customWidth="1"/>
    <col min="48" max="48" width="7.57421875" style="81" customWidth="1"/>
    <col min="49" max="49" width="6.8515625" style="124" customWidth="1"/>
    <col min="50" max="50" width="5.28125" style="1" customWidth="1"/>
    <col min="51" max="51" width="5.421875" style="1" customWidth="1"/>
    <col min="52" max="54" width="9.140625" style="1" customWidth="1"/>
    <col min="55" max="55" width="11.421875" style="1" bestFit="1" customWidth="1"/>
    <col min="56" max="16384" width="9.140625" style="1" customWidth="1"/>
  </cols>
  <sheetData>
    <row r="1" spans="1:49" ht="19.5" customHeight="1">
      <c r="A1" s="958" t="s">
        <v>285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">
        <v>285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">
        <v>285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</row>
    <row r="2" ht="8.25" customHeight="1" thickBot="1"/>
    <row r="3" spans="1:51" ht="27" customHeight="1">
      <c r="A3" s="992" t="s">
        <v>0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956"/>
      <c r="AJ3" s="956"/>
      <c r="AK3" s="956"/>
      <c r="AL3" s="956"/>
      <c r="AM3" s="956"/>
      <c r="AN3" s="957"/>
      <c r="AO3" s="1099" t="s">
        <v>115</v>
      </c>
      <c r="AP3" s="1100"/>
      <c r="AQ3" s="1101"/>
      <c r="AR3" s="1068" t="s">
        <v>116</v>
      </c>
      <c r="AS3" s="1069"/>
      <c r="AT3" s="1069"/>
      <c r="AU3" s="1070"/>
      <c r="AV3" s="1075" t="s">
        <v>129</v>
      </c>
      <c r="AW3" s="1073" t="s">
        <v>362</v>
      </c>
      <c r="AX3" s="1093" t="s">
        <v>279</v>
      </c>
      <c r="AY3" s="1096" t="s">
        <v>281</v>
      </c>
    </row>
    <row r="4" spans="1:51" ht="45.75" customHeight="1">
      <c r="A4" s="993"/>
      <c r="B4" s="996"/>
      <c r="C4" s="219" t="s">
        <v>321</v>
      </c>
      <c r="D4" s="973" t="s">
        <v>250</v>
      </c>
      <c r="E4" s="220" t="s">
        <v>353</v>
      </c>
      <c r="F4" s="973" t="s">
        <v>120</v>
      </c>
      <c r="G4" s="971" t="s">
        <v>121</v>
      </c>
      <c r="H4" s="84" t="s">
        <v>98</v>
      </c>
      <c r="I4" s="939" t="s">
        <v>122</v>
      </c>
      <c r="J4" s="87" t="s">
        <v>84</v>
      </c>
      <c r="K4" s="88" t="s">
        <v>85</v>
      </c>
      <c r="L4" s="88" t="s">
        <v>86</v>
      </c>
      <c r="M4" s="88" t="s">
        <v>87</v>
      </c>
      <c r="N4" s="88" t="s">
        <v>88</v>
      </c>
      <c r="O4" s="88" t="s">
        <v>89</v>
      </c>
      <c r="P4" s="941" t="s">
        <v>123</v>
      </c>
      <c r="Q4" s="182" t="s">
        <v>224</v>
      </c>
      <c r="R4" s="86" t="s">
        <v>143</v>
      </c>
      <c r="S4" s="948" t="s">
        <v>124</v>
      </c>
      <c r="T4" s="18" t="s">
        <v>286</v>
      </c>
      <c r="U4" s="5" t="s">
        <v>287</v>
      </c>
      <c r="V4" s="5" t="s">
        <v>288</v>
      </c>
      <c r="W4" s="5" t="s">
        <v>289</v>
      </c>
      <c r="X4" s="5" t="s">
        <v>290</v>
      </c>
      <c r="Y4" s="5" t="s">
        <v>291</v>
      </c>
      <c r="Z4" s="5" t="s">
        <v>292</v>
      </c>
      <c r="AA4" s="5" t="s">
        <v>293</v>
      </c>
      <c r="AB4" s="5" t="s">
        <v>294</v>
      </c>
      <c r="AC4" s="5" t="s">
        <v>295</v>
      </c>
      <c r="AD4" s="5" t="s">
        <v>296</v>
      </c>
      <c r="AE4" s="5" t="s">
        <v>297</v>
      </c>
      <c r="AF4" s="953" t="s">
        <v>125</v>
      </c>
      <c r="AG4" s="223" t="s">
        <v>325</v>
      </c>
      <c r="AH4" s="222" t="s">
        <v>357</v>
      </c>
      <c r="AI4" s="222" t="s">
        <v>323</v>
      </c>
      <c r="AJ4" s="222" t="s">
        <v>358</v>
      </c>
      <c r="AK4" s="222" t="s">
        <v>359</v>
      </c>
      <c r="AL4" s="222" t="s">
        <v>324</v>
      </c>
      <c r="AM4" s="222" t="s">
        <v>361</v>
      </c>
      <c r="AN4" s="946" t="s">
        <v>126</v>
      </c>
      <c r="AO4" s="20" t="s">
        <v>298</v>
      </c>
      <c r="AP4" s="221" t="s">
        <v>322</v>
      </c>
      <c r="AQ4" s="916" t="s">
        <v>127</v>
      </c>
      <c r="AR4" s="229" t="s">
        <v>338</v>
      </c>
      <c r="AS4" s="230" t="s">
        <v>360</v>
      </c>
      <c r="AT4" s="231" t="s">
        <v>326</v>
      </c>
      <c r="AU4" s="1071" t="s">
        <v>128</v>
      </c>
      <c r="AV4" s="1076"/>
      <c r="AW4" s="1074"/>
      <c r="AX4" s="1094"/>
      <c r="AY4" s="1097"/>
    </row>
    <row r="5" spans="1:52" ht="11.25" customHeight="1" thickBot="1">
      <c r="A5" s="994"/>
      <c r="B5" s="997"/>
      <c r="C5" s="39" t="s">
        <v>90</v>
      </c>
      <c r="D5" s="974"/>
      <c r="E5" s="40" t="s">
        <v>91</v>
      </c>
      <c r="F5" s="974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227" t="s">
        <v>107</v>
      </c>
      <c r="AI5" s="33" t="s">
        <v>107</v>
      </c>
      <c r="AJ5" s="33" t="s">
        <v>107</v>
      </c>
      <c r="AK5" s="228" t="s">
        <v>107</v>
      </c>
      <c r="AL5" s="33" t="s">
        <v>107</v>
      </c>
      <c r="AM5" s="33" t="s">
        <v>107</v>
      </c>
      <c r="AN5" s="947"/>
      <c r="AO5" s="34" t="s">
        <v>107</v>
      </c>
      <c r="AP5" s="35" t="s">
        <v>107</v>
      </c>
      <c r="AQ5" s="917"/>
      <c r="AR5" s="27" t="s">
        <v>96</v>
      </c>
      <c r="AS5" s="41" t="s">
        <v>96</v>
      </c>
      <c r="AT5" s="232" t="s">
        <v>326</v>
      </c>
      <c r="AU5" s="1072"/>
      <c r="AV5" s="1077"/>
      <c r="AW5" s="1074"/>
      <c r="AX5" s="1095"/>
      <c r="AY5" s="196">
        <v>300</v>
      </c>
      <c r="AZ5" s="242" t="s">
        <v>350</v>
      </c>
    </row>
    <row r="6" spans="1:51" ht="14.25" customHeight="1">
      <c r="A6" s="211" t="s">
        <v>28</v>
      </c>
      <c r="B6" s="259" t="s">
        <v>301</v>
      </c>
      <c r="C6" s="136">
        <v>61</v>
      </c>
      <c r="D6" s="300">
        <f aca="true" t="shared" si="0" ref="D6:D37">C6</f>
        <v>61</v>
      </c>
      <c r="E6" s="299">
        <v>-1</v>
      </c>
      <c r="F6" s="140">
        <f aca="true" t="shared" si="1" ref="F6:F37">IF(E6&gt;0,E6,0)</f>
        <v>0</v>
      </c>
      <c r="G6" s="141">
        <f aca="true" t="shared" si="2" ref="G6:G37">D6+F6</f>
        <v>61</v>
      </c>
      <c r="H6" s="133" t="s">
        <v>366</v>
      </c>
      <c r="I6" s="142">
        <f aca="true" t="shared" si="3" ref="I6:I37">IF(H6="ANO",15,0)</f>
        <v>15</v>
      </c>
      <c r="J6" s="133" t="s">
        <v>102</v>
      </c>
      <c r="K6" s="139"/>
      <c r="L6" s="139"/>
      <c r="M6" s="139"/>
      <c r="N6" s="143"/>
      <c r="O6" s="139"/>
      <c r="P6" s="141">
        <f aca="true" t="shared" si="4" ref="P6:P37">IF(J6="ANO",15,0)+IF(K6="ANO",15,0)+IF(L6="ANO",10,0)+IF(M6="ANO",10,0)+IF(N6="ANO",5,0)+IF(O6="ANO",5,0)</f>
        <v>15</v>
      </c>
      <c r="Q6" s="133"/>
      <c r="R6" s="139" t="s">
        <v>102</v>
      </c>
      <c r="S6" s="141">
        <f aca="true" t="shared" si="5" ref="S6:S37">IF(Q6="ANO",8,0)+IF(R6="ANO",15,0)</f>
        <v>15</v>
      </c>
      <c r="T6" s="162"/>
      <c r="U6" s="180"/>
      <c r="V6" s="180"/>
      <c r="W6" s="180"/>
      <c r="X6" s="180" t="s">
        <v>367</v>
      </c>
      <c r="Y6" s="180" t="s">
        <v>367</v>
      </c>
      <c r="Z6" s="180"/>
      <c r="AA6" s="180"/>
      <c r="AB6" s="180" t="s">
        <v>367</v>
      </c>
      <c r="AC6" s="180"/>
      <c r="AD6" s="180" t="s">
        <v>367</v>
      </c>
      <c r="AE6" s="180" t="s">
        <v>367</v>
      </c>
      <c r="AF6" s="141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25</v>
      </c>
      <c r="AG6" s="268" t="s">
        <v>102</v>
      </c>
      <c r="AH6" s="131" t="s">
        <v>102</v>
      </c>
      <c r="AI6" s="128" t="s">
        <v>102</v>
      </c>
      <c r="AJ6" s="128" t="s">
        <v>102</v>
      </c>
      <c r="AK6" s="128" t="s">
        <v>102</v>
      </c>
      <c r="AL6" s="128" t="s">
        <v>102</v>
      </c>
      <c r="AM6" s="128" t="s">
        <v>102</v>
      </c>
      <c r="AN6" s="141">
        <f aca="true" t="shared" si="7" ref="AN6:AN37">IF(AG6="ANO",8,0)+IF(AH6="ANO",8,0)+IF(AI6="ANO",8,0)+IF(AJ6="ANO",8,0)+IF(AK6="ANO",8,0)+IF(AL6="ANO",8,0)+IF(AM6="ANO",8,0)</f>
        <v>56</v>
      </c>
      <c r="AO6" s="133" t="s">
        <v>102</v>
      </c>
      <c r="AP6" s="139" t="s">
        <v>102</v>
      </c>
      <c r="AQ6" s="141">
        <f aca="true" t="shared" si="8" ref="AQ6:AQ37">IF(AO6="ANO",8,0)+IF(AP6="ANO",8,0)</f>
        <v>16</v>
      </c>
      <c r="AR6" s="144" t="s">
        <v>102</v>
      </c>
      <c r="AS6" s="145" t="s">
        <v>102</v>
      </c>
      <c r="AT6" s="131" t="s">
        <v>326</v>
      </c>
      <c r="AU6" s="141">
        <f aca="true" t="shared" si="9" ref="AU6:AU37">IF(AR6="ANO",15,0)+IF(AS6="ANO",15,0)+IF(AT6="ANO",15,0)</f>
        <v>30</v>
      </c>
      <c r="AV6" s="149">
        <f aca="true" t="shared" si="10" ref="AV6:AV37">G6+I6+P6+S6+AF6+AN6+AQ6+AU6</f>
        <v>233</v>
      </c>
      <c r="AW6" s="269" t="s">
        <v>195</v>
      </c>
      <c r="AX6" s="189">
        <f aca="true" t="shared" si="11" ref="AX6:AX37">AV6/$AV$71*100</f>
        <v>3.268799102132435</v>
      </c>
      <c r="AY6" s="190">
        <f aca="true" t="shared" si="12" ref="AY6:AY37">AV6/$AY$5*100</f>
        <v>77.66666666666666</v>
      </c>
    </row>
    <row r="7" spans="1:51" ht="14.25" customHeight="1">
      <c r="A7" s="201" t="s">
        <v>42</v>
      </c>
      <c r="B7" s="216" t="s">
        <v>76</v>
      </c>
      <c r="C7" s="94">
        <v>6</v>
      </c>
      <c r="D7" s="103">
        <f t="shared" si="0"/>
        <v>6</v>
      </c>
      <c r="E7" s="2">
        <v>43</v>
      </c>
      <c r="F7" s="107">
        <f t="shared" si="1"/>
        <v>43</v>
      </c>
      <c r="G7" s="97">
        <f t="shared" si="2"/>
        <v>49</v>
      </c>
      <c r="H7" s="12" t="s">
        <v>366</v>
      </c>
      <c r="I7" s="100">
        <f t="shared" si="3"/>
        <v>15</v>
      </c>
      <c r="J7" s="25" t="s">
        <v>102</v>
      </c>
      <c r="K7" s="2"/>
      <c r="L7" s="2"/>
      <c r="M7" s="2"/>
      <c r="N7" s="11"/>
      <c r="O7" s="2"/>
      <c r="P7" s="108">
        <f t="shared" si="4"/>
        <v>15</v>
      </c>
      <c r="Q7" s="12"/>
      <c r="R7" s="164" t="s">
        <v>102</v>
      </c>
      <c r="S7" s="110">
        <f t="shared" si="5"/>
        <v>15</v>
      </c>
      <c r="T7" s="12" t="s">
        <v>367</v>
      </c>
      <c r="U7" s="2"/>
      <c r="V7" s="2" t="s">
        <v>367</v>
      </c>
      <c r="W7" s="2" t="s">
        <v>367</v>
      </c>
      <c r="X7" s="2" t="s">
        <v>367</v>
      </c>
      <c r="Y7" s="2" t="s">
        <v>367</v>
      </c>
      <c r="Z7" s="2" t="s">
        <v>367</v>
      </c>
      <c r="AA7" s="2" t="s">
        <v>367</v>
      </c>
      <c r="AB7" s="2" t="s">
        <v>367</v>
      </c>
      <c r="AC7" s="238" t="s">
        <v>367</v>
      </c>
      <c r="AD7" s="238" t="s">
        <v>367</v>
      </c>
      <c r="AE7" s="238" t="s">
        <v>367</v>
      </c>
      <c r="AF7" s="93">
        <f t="shared" si="6"/>
        <v>55</v>
      </c>
      <c r="AG7" s="67" t="s">
        <v>102</v>
      </c>
      <c r="AH7" s="224"/>
      <c r="AI7" s="46" t="s">
        <v>102</v>
      </c>
      <c r="AJ7" s="68" t="s">
        <v>102</v>
      </c>
      <c r="AK7" s="6"/>
      <c r="AL7" s="6"/>
      <c r="AM7" s="69" t="s">
        <v>102</v>
      </c>
      <c r="AN7" s="115">
        <f t="shared" si="7"/>
        <v>32</v>
      </c>
      <c r="AO7" s="12" t="s">
        <v>102</v>
      </c>
      <c r="AP7" s="2" t="s">
        <v>102</v>
      </c>
      <c r="AQ7" s="116">
        <f t="shared" si="8"/>
        <v>16</v>
      </c>
      <c r="AR7" s="45"/>
      <c r="AS7" s="46" t="s">
        <v>102</v>
      </c>
      <c r="AT7" s="44" t="s">
        <v>326</v>
      </c>
      <c r="AU7" s="118">
        <f t="shared" si="9"/>
        <v>15</v>
      </c>
      <c r="AV7" s="273">
        <f t="shared" si="10"/>
        <v>212</v>
      </c>
      <c r="AW7" s="274" t="s">
        <v>1</v>
      </c>
      <c r="AX7" s="191">
        <f t="shared" si="11"/>
        <v>2.974186307519641</v>
      </c>
      <c r="AY7" s="192">
        <f t="shared" si="12"/>
        <v>70.66666666666667</v>
      </c>
    </row>
    <row r="8" spans="1:51" ht="14.25" customHeight="1">
      <c r="A8" s="201" t="s">
        <v>8</v>
      </c>
      <c r="B8" s="216" t="s">
        <v>211</v>
      </c>
      <c r="C8" s="94">
        <v>41</v>
      </c>
      <c r="D8" s="103">
        <f t="shared" si="0"/>
        <v>41</v>
      </c>
      <c r="E8" s="2">
        <v>1</v>
      </c>
      <c r="F8" s="107">
        <f t="shared" si="1"/>
        <v>1</v>
      </c>
      <c r="G8" s="97">
        <f t="shared" si="2"/>
        <v>42</v>
      </c>
      <c r="H8" s="12" t="s">
        <v>366</v>
      </c>
      <c r="I8" s="100">
        <f t="shared" si="3"/>
        <v>15</v>
      </c>
      <c r="J8" s="45" t="s">
        <v>102</v>
      </c>
      <c r="K8" s="2"/>
      <c r="L8" s="2"/>
      <c r="M8" s="2"/>
      <c r="N8" s="11"/>
      <c r="O8" s="2"/>
      <c r="P8" s="108">
        <f t="shared" si="4"/>
        <v>15</v>
      </c>
      <c r="Q8" s="12"/>
      <c r="R8" s="164" t="s">
        <v>102</v>
      </c>
      <c r="S8" s="110">
        <f t="shared" si="5"/>
        <v>15</v>
      </c>
      <c r="T8" s="12" t="s">
        <v>367</v>
      </c>
      <c r="U8" s="2"/>
      <c r="V8" s="2" t="s">
        <v>367</v>
      </c>
      <c r="W8" s="2" t="s">
        <v>367</v>
      </c>
      <c r="X8" s="2" t="s">
        <v>367</v>
      </c>
      <c r="Y8" s="2" t="s">
        <v>367</v>
      </c>
      <c r="Z8" s="2" t="s">
        <v>367</v>
      </c>
      <c r="AA8" s="2" t="s">
        <v>367</v>
      </c>
      <c r="AB8" s="2" t="s">
        <v>367</v>
      </c>
      <c r="AC8" s="2" t="s">
        <v>367</v>
      </c>
      <c r="AD8" s="2" t="s">
        <v>367</v>
      </c>
      <c r="AE8" s="2" t="s">
        <v>367</v>
      </c>
      <c r="AF8" s="93">
        <f t="shared" si="6"/>
        <v>55</v>
      </c>
      <c r="AG8" s="12"/>
      <c r="AH8" s="224"/>
      <c r="AI8" s="46" t="s">
        <v>102</v>
      </c>
      <c r="AJ8" s="68" t="s">
        <v>102</v>
      </c>
      <c r="AK8" s="68"/>
      <c r="AL8" s="68" t="s">
        <v>102</v>
      </c>
      <c r="AM8" s="69" t="s">
        <v>102</v>
      </c>
      <c r="AN8" s="115">
        <f t="shared" si="7"/>
        <v>32</v>
      </c>
      <c r="AO8" s="12" t="s">
        <v>102</v>
      </c>
      <c r="AP8" s="2" t="s">
        <v>102</v>
      </c>
      <c r="AQ8" s="116">
        <f t="shared" si="8"/>
        <v>16</v>
      </c>
      <c r="AR8" s="45"/>
      <c r="AS8" s="46" t="s">
        <v>102</v>
      </c>
      <c r="AT8" s="44" t="s">
        <v>326</v>
      </c>
      <c r="AU8" s="118">
        <f t="shared" si="9"/>
        <v>15</v>
      </c>
      <c r="AV8" s="276">
        <f t="shared" si="10"/>
        <v>205</v>
      </c>
      <c r="AW8" s="275" t="s">
        <v>2</v>
      </c>
      <c r="AX8" s="191">
        <f t="shared" si="11"/>
        <v>2.8759820426487095</v>
      </c>
      <c r="AY8" s="192">
        <f t="shared" si="12"/>
        <v>68.33333333333333</v>
      </c>
    </row>
    <row r="9" spans="1:51" ht="14.25" customHeight="1">
      <c r="A9" s="201" t="s">
        <v>26</v>
      </c>
      <c r="B9" s="210" t="s">
        <v>368</v>
      </c>
      <c r="C9" s="94">
        <v>10</v>
      </c>
      <c r="D9" s="103">
        <f t="shared" si="0"/>
        <v>10</v>
      </c>
      <c r="E9" s="2">
        <v>10</v>
      </c>
      <c r="F9" s="107">
        <f t="shared" si="1"/>
        <v>10</v>
      </c>
      <c r="G9" s="97">
        <f t="shared" si="2"/>
        <v>20</v>
      </c>
      <c r="H9" s="12"/>
      <c r="I9" s="100">
        <f t="shared" si="3"/>
        <v>0</v>
      </c>
      <c r="J9" s="25" t="s">
        <v>102</v>
      </c>
      <c r="K9" s="2"/>
      <c r="L9" s="2"/>
      <c r="M9" s="2"/>
      <c r="N9" s="11"/>
      <c r="O9" s="2"/>
      <c r="P9" s="108">
        <f t="shared" si="4"/>
        <v>15</v>
      </c>
      <c r="Q9" s="12"/>
      <c r="R9" s="164" t="s">
        <v>102</v>
      </c>
      <c r="S9" s="110">
        <f t="shared" si="5"/>
        <v>15</v>
      </c>
      <c r="T9" s="12" t="s">
        <v>367</v>
      </c>
      <c r="U9" s="2" t="s">
        <v>367</v>
      </c>
      <c r="V9" s="2" t="s">
        <v>367</v>
      </c>
      <c r="W9" s="2" t="s">
        <v>367</v>
      </c>
      <c r="X9" s="2" t="s">
        <v>367</v>
      </c>
      <c r="Y9" s="2" t="s">
        <v>367</v>
      </c>
      <c r="Z9" s="2" t="s">
        <v>367</v>
      </c>
      <c r="AA9" s="2" t="s">
        <v>367</v>
      </c>
      <c r="AB9" s="2" t="s">
        <v>367</v>
      </c>
      <c r="AC9" s="2" t="s">
        <v>367</v>
      </c>
      <c r="AD9" s="2" t="s">
        <v>367</v>
      </c>
      <c r="AE9" s="2" t="s">
        <v>367</v>
      </c>
      <c r="AF9" s="93">
        <f t="shared" si="6"/>
        <v>60</v>
      </c>
      <c r="AG9" s="67" t="s">
        <v>102</v>
      </c>
      <c r="AH9" s="6"/>
      <c r="AI9" s="68" t="s">
        <v>102</v>
      </c>
      <c r="AJ9" s="68" t="s">
        <v>102</v>
      </c>
      <c r="AK9" s="2"/>
      <c r="AL9" s="68" t="s">
        <v>102</v>
      </c>
      <c r="AM9" s="69" t="s">
        <v>102</v>
      </c>
      <c r="AN9" s="115">
        <f t="shared" si="7"/>
        <v>40</v>
      </c>
      <c r="AO9" s="12" t="s">
        <v>102</v>
      </c>
      <c r="AP9" s="2" t="s">
        <v>102</v>
      </c>
      <c r="AQ9" s="116">
        <f t="shared" si="8"/>
        <v>16</v>
      </c>
      <c r="AR9" s="45" t="s">
        <v>102</v>
      </c>
      <c r="AS9" s="46" t="s">
        <v>102</v>
      </c>
      <c r="AT9" s="44" t="s">
        <v>326</v>
      </c>
      <c r="AU9" s="118">
        <f t="shared" si="9"/>
        <v>30</v>
      </c>
      <c r="AV9" s="278">
        <f t="shared" si="10"/>
        <v>196</v>
      </c>
      <c r="AW9" s="277" t="s">
        <v>3</v>
      </c>
      <c r="AX9" s="191">
        <f t="shared" si="11"/>
        <v>2.749719416386083</v>
      </c>
      <c r="AY9" s="192">
        <f t="shared" si="12"/>
        <v>65.33333333333333</v>
      </c>
    </row>
    <row r="10" spans="1:51" ht="14.25" customHeight="1">
      <c r="A10" s="201" t="s">
        <v>23</v>
      </c>
      <c r="B10" s="212" t="s">
        <v>219</v>
      </c>
      <c r="C10" s="94">
        <v>26</v>
      </c>
      <c r="D10" s="207">
        <f t="shared" si="0"/>
        <v>26</v>
      </c>
      <c r="E10" s="2">
        <v>5</v>
      </c>
      <c r="F10" s="107">
        <f t="shared" si="1"/>
        <v>5</v>
      </c>
      <c r="G10" s="97">
        <f t="shared" si="2"/>
        <v>31</v>
      </c>
      <c r="H10" s="12" t="s">
        <v>366</v>
      </c>
      <c r="I10" s="100">
        <f t="shared" si="3"/>
        <v>15</v>
      </c>
      <c r="J10" s="25" t="s">
        <v>102</v>
      </c>
      <c r="K10" s="2"/>
      <c r="L10" s="2"/>
      <c r="M10" s="2"/>
      <c r="N10" s="11"/>
      <c r="O10" s="2"/>
      <c r="P10" s="108">
        <f t="shared" si="4"/>
        <v>15</v>
      </c>
      <c r="Q10" s="12"/>
      <c r="R10" s="164" t="s">
        <v>102</v>
      </c>
      <c r="S10" s="110">
        <f t="shared" si="5"/>
        <v>15</v>
      </c>
      <c r="T10" s="12" t="s">
        <v>367</v>
      </c>
      <c r="U10" s="2"/>
      <c r="V10" s="2" t="s">
        <v>367</v>
      </c>
      <c r="W10" s="2" t="s">
        <v>367</v>
      </c>
      <c r="X10" s="2" t="s">
        <v>367</v>
      </c>
      <c r="Y10" s="2" t="s">
        <v>367</v>
      </c>
      <c r="Z10" s="2" t="s">
        <v>367</v>
      </c>
      <c r="AA10" s="2" t="s">
        <v>367</v>
      </c>
      <c r="AB10" s="2" t="s">
        <v>367</v>
      </c>
      <c r="AC10" s="2" t="s">
        <v>367</v>
      </c>
      <c r="AD10" s="2" t="s">
        <v>367</v>
      </c>
      <c r="AE10" s="2" t="s">
        <v>367</v>
      </c>
      <c r="AF10" s="93">
        <f t="shared" si="6"/>
        <v>55</v>
      </c>
      <c r="AG10" s="67" t="s">
        <v>102</v>
      </c>
      <c r="AH10" s="224"/>
      <c r="AI10" s="46" t="s">
        <v>102</v>
      </c>
      <c r="AJ10" s="68" t="s">
        <v>102</v>
      </c>
      <c r="AK10" s="68" t="s">
        <v>102</v>
      </c>
      <c r="AL10" s="68" t="s">
        <v>102</v>
      </c>
      <c r="AM10" s="69" t="s">
        <v>102</v>
      </c>
      <c r="AN10" s="115">
        <f t="shared" si="7"/>
        <v>48</v>
      </c>
      <c r="AO10" s="12" t="s">
        <v>102</v>
      </c>
      <c r="AP10" s="2" t="s">
        <v>102</v>
      </c>
      <c r="AQ10" s="116">
        <f t="shared" si="8"/>
        <v>16</v>
      </c>
      <c r="AR10" s="45"/>
      <c r="AS10" s="46"/>
      <c r="AT10" s="44" t="s">
        <v>326</v>
      </c>
      <c r="AU10" s="118">
        <f t="shared" si="9"/>
        <v>0</v>
      </c>
      <c r="AV10" s="154">
        <f t="shared" si="10"/>
        <v>195</v>
      </c>
      <c r="AW10" s="241" t="s">
        <v>4</v>
      </c>
      <c r="AX10" s="191">
        <f t="shared" si="11"/>
        <v>2.7356902356902357</v>
      </c>
      <c r="AY10" s="192">
        <f t="shared" si="12"/>
        <v>65</v>
      </c>
    </row>
    <row r="11" spans="1:51" ht="14.25" customHeight="1">
      <c r="A11" s="201" t="s">
        <v>204</v>
      </c>
      <c r="B11" s="258" t="s">
        <v>249</v>
      </c>
      <c r="C11" s="94">
        <v>24</v>
      </c>
      <c r="D11" s="207">
        <f t="shared" si="0"/>
        <v>24</v>
      </c>
      <c r="E11" s="2">
        <v>-2</v>
      </c>
      <c r="F11" s="107">
        <f t="shared" si="1"/>
        <v>0</v>
      </c>
      <c r="G11" s="97">
        <f t="shared" si="2"/>
        <v>24</v>
      </c>
      <c r="H11" s="12" t="s">
        <v>366</v>
      </c>
      <c r="I11" s="100">
        <f t="shared" si="3"/>
        <v>15</v>
      </c>
      <c r="J11" s="45" t="s">
        <v>102</v>
      </c>
      <c r="K11" s="2"/>
      <c r="L11" s="2"/>
      <c r="M11" s="2"/>
      <c r="N11" s="11"/>
      <c r="O11" s="2"/>
      <c r="P11" s="108">
        <f t="shared" si="4"/>
        <v>15</v>
      </c>
      <c r="Q11" s="12"/>
      <c r="R11" s="166" t="s">
        <v>102</v>
      </c>
      <c r="S11" s="110">
        <f t="shared" si="5"/>
        <v>15</v>
      </c>
      <c r="T11" s="12" t="s">
        <v>367</v>
      </c>
      <c r="U11" s="2" t="s">
        <v>367</v>
      </c>
      <c r="V11" s="2" t="s">
        <v>367</v>
      </c>
      <c r="W11" s="2" t="s">
        <v>367</v>
      </c>
      <c r="X11" s="2" t="s">
        <v>367</v>
      </c>
      <c r="Y11" s="2" t="s">
        <v>367</v>
      </c>
      <c r="Z11" s="2" t="s">
        <v>367</v>
      </c>
      <c r="AA11" s="2" t="s">
        <v>367</v>
      </c>
      <c r="AB11" s="2" t="s">
        <v>367</v>
      </c>
      <c r="AC11" s="2" t="s">
        <v>367</v>
      </c>
      <c r="AD11" s="2" t="s">
        <v>367</v>
      </c>
      <c r="AE11" s="2" t="s">
        <v>367</v>
      </c>
      <c r="AF11" s="93">
        <f t="shared" si="6"/>
        <v>60</v>
      </c>
      <c r="AG11" s="67" t="s">
        <v>102</v>
      </c>
      <c r="AH11" s="264"/>
      <c r="AI11" s="46" t="s">
        <v>102</v>
      </c>
      <c r="AJ11" s="68"/>
      <c r="AK11" s="2"/>
      <c r="AL11" s="68" t="s">
        <v>102</v>
      </c>
      <c r="AM11" s="69" t="s">
        <v>102</v>
      </c>
      <c r="AN11" s="115">
        <f t="shared" si="7"/>
        <v>32</v>
      </c>
      <c r="AO11" s="12" t="s">
        <v>102</v>
      </c>
      <c r="AP11" s="2" t="s">
        <v>102</v>
      </c>
      <c r="AQ11" s="116">
        <f t="shared" si="8"/>
        <v>16</v>
      </c>
      <c r="AR11" s="67" t="s">
        <v>102</v>
      </c>
      <c r="AS11" s="46"/>
      <c r="AT11" s="44" t="s">
        <v>326</v>
      </c>
      <c r="AU11" s="118">
        <f t="shared" si="9"/>
        <v>15</v>
      </c>
      <c r="AV11" s="154">
        <f t="shared" si="10"/>
        <v>192</v>
      </c>
      <c r="AW11" s="241" t="s">
        <v>5</v>
      </c>
      <c r="AX11" s="191">
        <f t="shared" si="11"/>
        <v>2.6936026936026933</v>
      </c>
      <c r="AY11" s="192">
        <f t="shared" si="12"/>
        <v>64</v>
      </c>
    </row>
    <row r="12" spans="1:51" ht="14.25" customHeight="1">
      <c r="A12" s="201" t="s">
        <v>7</v>
      </c>
      <c r="B12" s="212" t="s">
        <v>369</v>
      </c>
      <c r="C12" s="94">
        <v>-1</v>
      </c>
      <c r="D12" s="103">
        <f t="shared" si="0"/>
        <v>-1</v>
      </c>
      <c r="E12" s="2">
        <v>52</v>
      </c>
      <c r="F12" s="107">
        <f t="shared" si="1"/>
        <v>52</v>
      </c>
      <c r="G12" s="97">
        <f t="shared" si="2"/>
        <v>51</v>
      </c>
      <c r="H12" s="12"/>
      <c r="I12" s="100">
        <f t="shared" si="3"/>
        <v>0</v>
      </c>
      <c r="J12" s="45" t="s">
        <v>102</v>
      </c>
      <c r="K12" s="2"/>
      <c r="L12" s="2"/>
      <c r="M12" s="2"/>
      <c r="N12" s="11"/>
      <c r="O12" s="2"/>
      <c r="P12" s="108">
        <f t="shared" si="4"/>
        <v>15</v>
      </c>
      <c r="Q12" s="12"/>
      <c r="R12" s="164" t="s">
        <v>102</v>
      </c>
      <c r="S12" s="110">
        <f t="shared" si="5"/>
        <v>15</v>
      </c>
      <c r="T12" s="12"/>
      <c r="U12" s="2" t="s">
        <v>367</v>
      </c>
      <c r="V12" s="2" t="s">
        <v>367</v>
      </c>
      <c r="W12" s="2" t="s">
        <v>367</v>
      </c>
      <c r="X12" s="2" t="s">
        <v>367</v>
      </c>
      <c r="Y12" s="2" t="s">
        <v>367</v>
      </c>
      <c r="Z12" s="2" t="s">
        <v>367</v>
      </c>
      <c r="AA12" s="2" t="s">
        <v>367</v>
      </c>
      <c r="AB12" s="2" t="s">
        <v>367</v>
      </c>
      <c r="AC12" s="2" t="s">
        <v>367</v>
      </c>
      <c r="AD12" s="2" t="s">
        <v>367</v>
      </c>
      <c r="AE12" s="2" t="s">
        <v>367</v>
      </c>
      <c r="AF12" s="93">
        <f t="shared" si="6"/>
        <v>55</v>
      </c>
      <c r="AG12" s="127"/>
      <c r="AH12" s="225"/>
      <c r="AI12" s="46" t="s">
        <v>102</v>
      </c>
      <c r="AJ12" s="2"/>
      <c r="AK12" s="68" t="s">
        <v>102</v>
      </c>
      <c r="AL12" s="2"/>
      <c r="AM12" s="69" t="s">
        <v>102</v>
      </c>
      <c r="AN12" s="115">
        <f t="shared" si="7"/>
        <v>24</v>
      </c>
      <c r="AO12" s="12" t="s">
        <v>102</v>
      </c>
      <c r="AP12" s="2" t="s">
        <v>102</v>
      </c>
      <c r="AQ12" s="116">
        <f t="shared" si="8"/>
        <v>16</v>
      </c>
      <c r="AR12" s="45"/>
      <c r="AS12" s="68" t="s">
        <v>102</v>
      </c>
      <c r="AT12" s="44" t="s">
        <v>326</v>
      </c>
      <c r="AU12" s="118">
        <f t="shared" si="9"/>
        <v>15</v>
      </c>
      <c r="AV12" s="153">
        <f t="shared" si="10"/>
        <v>191</v>
      </c>
      <c r="AW12" s="241" t="s">
        <v>6</v>
      </c>
      <c r="AX12" s="191">
        <f t="shared" si="11"/>
        <v>2.6795735129068463</v>
      </c>
      <c r="AY12" s="192">
        <f t="shared" si="12"/>
        <v>63.66666666666667</v>
      </c>
    </row>
    <row r="13" spans="1:51" ht="14.25" customHeight="1">
      <c r="A13" s="201" t="s">
        <v>11</v>
      </c>
      <c r="B13" s="212" t="s">
        <v>212</v>
      </c>
      <c r="C13" s="94">
        <v>20</v>
      </c>
      <c r="D13" s="301">
        <f t="shared" si="0"/>
        <v>20</v>
      </c>
      <c r="E13" s="6">
        <v>8</v>
      </c>
      <c r="F13" s="107">
        <f t="shared" si="1"/>
        <v>8</v>
      </c>
      <c r="G13" s="97">
        <f t="shared" si="2"/>
        <v>28</v>
      </c>
      <c r="H13" s="12" t="s">
        <v>366</v>
      </c>
      <c r="I13" s="100">
        <f t="shared" si="3"/>
        <v>15</v>
      </c>
      <c r="J13" s="25" t="s">
        <v>102</v>
      </c>
      <c r="K13" s="2"/>
      <c r="L13" s="2"/>
      <c r="M13" s="2"/>
      <c r="N13" s="11"/>
      <c r="O13" s="2"/>
      <c r="P13" s="108">
        <f t="shared" si="4"/>
        <v>15</v>
      </c>
      <c r="Q13" s="12"/>
      <c r="R13" s="164" t="s">
        <v>102</v>
      </c>
      <c r="S13" s="110">
        <f t="shared" si="5"/>
        <v>15</v>
      </c>
      <c r="T13" s="12" t="s">
        <v>367</v>
      </c>
      <c r="U13" s="2" t="s">
        <v>367</v>
      </c>
      <c r="V13" s="2" t="s">
        <v>367</v>
      </c>
      <c r="W13" s="2" t="s">
        <v>367</v>
      </c>
      <c r="X13" s="2" t="s">
        <v>367</v>
      </c>
      <c r="Y13" s="2" t="s">
        <v>367</v>
      </c>
      <c r="Z13" s="2" t="s">
        <v>367</v>
      </c>
      <c r="AA13" s="2" t="s">
        <v>367</v>
      </c>
      <c r="AB13" s="2" t="s">
        <v>367</v>
      </c>
      <c r="AC13" s="2" t="s">
        <v>367</v>
      </c>
      <c r="AD13" s="2" t="s">
        <v>367</v>
      </c>
      <c r="AE13" s="2" t="s">
        <v>367</v>
      </c>
      <c r="AF13" s="93">
        <f t="shared" si="6"/>
        <v>60</v>
      </c>
      <c r="AG13" s="67" t="s">
        <v>102</v>
      </c>
      <c r="AH13" s="224"/>
      <c r="AI13" s="46" t="s">
        <v>102</v>
      </c>
      <c r="AJ13" s="68" t="s">
        <v>102</v>
      </c>
      <c r="AK13" s="2"/>
      <c r="AL13" s="68" t="s">
        <v>102</v>
      </c>
      <c r="AM13" s="69" t="s">
        <v>102</v>
      </c>
      <c r="AN13" s="115">
        <f t="shared" si="7"/>
        <v>40</v>
      </c>
      <c r="AO13" s="12" t="s">
        <v>102</v>
      </c>
      <c r="AP13" s="2" t="s">
        <v>102</v>
      </c>
      <c r="AQ13" s="116">
        <f t="shared" si="8"/>
        <v>16</v>
      </c>
      <c r="AR13" s="45"/>
      <c r="AS13" s="46"/>
      <c r="AT13" s="44" t="s">
        <v>326</v>
      </c>
      <c r="AU13" s="118">
        <f t="shared" si="9"/>
        <v>0</v>
      </c>
      <c r="AV13" s="153">
        <f t="shared" si="10"/>
        <v>189</v>
      </c>
      <c r="AW13" s="241" t="s">
        <v>273</v>
      </c>
      <c r="AX13" s="191">
        <f t="shared" si="11"/>
        <v>2.6515151515151514</v>
      </c>
      <c r="AY13" s="192">
        <f t="shared" si="12"/>
        <v>63</v>
      </c>
    </row>
    <row r="14" spans="1:51" ht="14.25" customHeight="1">
      <c r="A14" s="201" t="s">
        <v>22</v>
      </c>
      <c r="B14" s="210" t="s">
        <v>220</v>
      </c>
      <c r="C14" s="94">
        <v>16</v>
      </c>
      <c r="D14" s="103">
        <f t="shared" si="0"/>
        <v>16</v>
      </c>
      <c r="E14" s="6">
        <v>-1</v>
      </c>
      <c r="F14" s="107">
        <f t="shared" si="1"/>
        <v>0</v>
      </c>
      <c r="G14" s="97">
        <f t="shared" si="2"/>
        <v>16</v>
      </c>
      <c r="H14" s="12" t="s">
        <v>366</v>
      </c>
      <c r="I14" s="100">
        <f t="shared" si="3"/>
        <v>15</v>
      </c>
      <c r="J14" s="12" t="s">
        <v>102</v>
      </c>
      <c r="K14" s="2"/>
      <c r="L14" s="2"/>
      <c r="M14" s="2"/>
      <c r="N14" s="11"/>
      <c r="O14" s="2"/>
      <c r="P14" s="108">
        <f t="shared" si="4"/>
        <v>15</v>
      </c>
      <c r="Q14" s="12"/>
      <c r="R14" s="164" t="s">
        <v>102</v>
      </c>
      <c r="S14" s="110">
        <f t="shared" si="5"/>
        <v>15</v>
      </c>
      <c r="T14" s="12" t="s">
        <v>367</v>
      </c>
      <c r="U14" s="2" t="s">
        <v>367</v>
      </c>
      <c r="V14" s="2" t="s">
        <v>367</v>
      </c>
      <c r="W14" s="2" t="s">
        <v>367</v>
      </c>
      <c r="X14" s="2" t="s">
        <v>367</v>
      </c>
      <c r="Y14" s="2" t="s">
        <v>367</v>
      </c>
      <c r="Z14" s="2" t="s">
        <v>367</v>
      </c>
      <c r="AA14" s="2" t="s">
        <v>367</v>
      </c>
      <c r="AB14" s="2" t="s">
        <v>367</v>
      </c>
      <c r="AC14" s="2" t="s">
        <v>367</v>
      </c>
      <c r="AD14" s="2" t="s">
        <v>367</v>
      </c>
      <c r="AE14" s="2" t="s">
        <v>367</v>
      </c>
      <c r="AF14" s="93">
        <f t="shared" si="6"/>
        <v>60</v>
      </c>
      <c r="AG14" s="67" t="s">
        <v>102</v>
      </c>
      <c r="AH14" s="224"/>
      <c r="AI14" s="46" t="s">
        <v>102</v>
      </c>
      <c r="AJ14" s="68" t="s">
        <v>102</v>
      </c>
      <c r="AK14" s="68"/>
      <c r="AL14" s="68" t="s">
        <v>102</v>
      </c>
      <c r="AM14" s="69" t="s">
        <v>102</v>
      </c>
      <c r="AN14" s="115">
        <f t="shared" si="7"/>
        <v>40</v>
      </c>
      <c r="AO14" s="12" t="s">
        <v>102</v>
      </c>
      <c r="AP14" s="2" t="s">
        <v>102</v>
      </c>
      <c r="AQ14" s="116">
        <f t="shared" si="8"/>
        <v>16</v>
      </c>
      <c r="AR14" s="45"/>
      <c r="AS14" s="68"/>
      <c r="AT14" s="44" t="s">
        <v>326</v>
      </c>
      <c r="AU14" s="118">
        <f t="shared" si="9"/>
        <v>0</v>
      </c>
      <c r="AV14" s="154">
        <f t="shared" si="10"/>
        <v>177</v>
      </c>
      <c r="AW14" s="241" t="s">
        <v>274</v>
      </c>
      <c r="AX14" s="191">
        <f t="shared" si="11"/>
        <v>2.483164983164983</v>
      </c>
      <c r="AY14" s="192">
        <f t="shared" si="12"/>
        <v>59</v>
      </c>
    </row>
    <row r="15" spans="1:51" ht="14.25" customHeight="1">
      <c r="A15" s="201" t="s">
        <v>31</v>
      </c>
      <c r="B15" s="212" t="s">
        <v>370</v>
      </c>
      <c r="C15" s="94">
        <v>15</v>
      </c>
      <c r="D15" s="103">
        <f t="shared" si="0"/>
        <v>15</v>
      </c>
      <c r="E15" s="6">
        <v>34</v>
      </c>
      <c r="F15" s="107">
        <f t="shared" si="1"/>
        <v>34</v>
      </c>
      <c r="G15" s="97">
        <f t="shared" si="2"/>
        <v>49</v>
      </c>
      <c r="H15" s="12" t="s">
        <v>366</v>
      </c>
      <c r="I15" s="100">
        <f t="shared" si="3"/>
        <v>15</v>
      </c>
      <c r="J15" s="12" t="s">
        <v>102</v>
      </c>
      <c r="K15" s="2"/>
      <c r="L15" s="2"/>
      <c r="M15" s="2"/>
      <c r="N15" s="11"/>
      <c r="O15" s="2"/>
      <c r="P15" s="108">
        <f t="shared" si="4"/>
        <v>15</v>
      </c>
      <c r="Q15" s="12"/>
      <c r="R15" s="164" t="s">
        <v>102</v>
      </c>
      <c r="S15" s="110">
        <f t="shared" si="5"/>
        <v>15</v>
      </c>
      <c r="T15" s="1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93">
        <f t="shared" si="6"/>
        <v>0</v>
      </c>
      <c r="AG15" s="67" t="s">
        <v>102</v>
      </c>
      <c r="AH15" s="224"/>
      <c r="AI15" s="46" t="s">
        <v>102</v>
      </c>
      <c r="AJ15" s="68" t="s">
        <v>102</v>
      </c>
      <c r="AK15" s="2"/>
      <c r="AL15" s="2"/>
      <c r="AM15" s="69" t="s">
        <v>102</v>
      </c>
      <c r="AN15" s="115">
        <f t="shared" si="7"/>
        <v>32</v>
      </c>
      <c r="AO15" s="12" t="s">
        <v>102</v>
      </c>
      <c r="AP15" s="2" t="s">
        <v>102</v>
      </c>
      <c r="AQ15" s="116">
        <f t="shared" si="8"/>
        <v>16</v>
      </c>
      <c r="AR15" s="45" t="s">
        <v>102</v>
      </c>
      <c r="AS15" s="46" t="s">
        <v>102</v>
      </c>
      <c r="AT15" s="44" t="s">
        <v>326</v>
      </c>
      <c r="AU15" s="118">
        <f t="shared" si="9"/>
        <v>30</v>
      </c>
      <c r="AV15" s="240">
        <f t="shared" si="10"/>
        <v>172</v>
      </c>
      <c r="AW15" s="241" t="s">
        <v>275</v>
      </c>
      <c r="AX15" s="191">
        <f t="shared" si="11"/>
        <v>2.4130190796857462</v>
      </c>
      <c r="AY15" s="192">
        <f t="shared" si="12"/>
        <v>57.333333333333336</v>
      </c>
    </row>
    <row r="16" spans="1:51" ht="14.25" customHeight="1">
      <c r="A16" s="201" t="s">
        <v>59</v>
      </c>
      <c r="B16" s="212" t="s">
        <v>309</v>
      </c>
      <c r="C16" s="94">
        <v>16</v>
      </c>
      <c r="D16" s="103">
        <f t="shared" si="0"/>
        <v>16</v>
      </c>
      <c r="E16" s="6">
        <v>15</v>
      </c>
      <c r="F16" s="107">
        <f t="shared" si="1"/>
        <v>15</v>
      </c>
      <c r="G16" s="97">
        <f t="shared" si="2"/>
        <v>31</v>
      </c>
      <c r="H16" s="12" t="s">
        <v>366</v>
      </c>
      <c r="I16" s="100">
        <f t="shared" si="3"/>
        <v>15</v>
      </c>
      <c r="J16" s="12" t="s">
        <v>102</v>
      </c>
      <c r="K16" s="2"/>
      <c r="L16" s="2"/>
      <c r="M16" s="2"/>
      <c r="N16" s="11"/>
      <c r="O16" s="2"/>
      <c r="P16" s="108">
        <f t="shared" si="4"/>
        <v>15</v>
      </c>
      <c r="Q16" s="167"/>
      <c r="R16" s="164" t="s">
        <v>102</v>
      </c>
      <c r="S16" s="110">
        <f t="shared" si="5"/>
        <v>15</v>
      </c>
      <c r="T16" s="12" t="s">
        <v>367</v>
      </c>
      <c r="U16" s="2" t="s">
        <v>367</v>
      </c>
      <c r="V16" s="2"/>
      <c r="W16" s="2" t="s">
        <v>367</v>
      </c>
      <c r="X16" s="2" t="s">
        <v>367</v>
      </c>
      <c r="Y16" s="2" t="s">
        <v>367</v>
      </c>
      <c r="Z16" s="2" t="s">
        <v>367</v>
      </c>
      <c r="AA16" s="2" t="s">
        <v>367</v>
      </c>
      <c r="AB16" s="2" t="s">
        <v>367</v>
      </c>
      <c r="AC16" s="238" t="s">
        <v>367</v>
      </c>
      <c r="AD16" s="238" t="s">
        <v>367</v>
      </c>
      <c r="AE16" s="238" t="s">
        <v>367</v>
      </c>
      <c r="AF16" s="93">
        <f t="shared" si="6"/>
        <v>55</v>
      </c>
      <c r="AG16" s="12"/>
      <c r="AH16" s="224"/>
      <c r="AI16" s="46" t="s">
        <v>102</v>
      </c>
      <c r="AJ16" s="68" t="s">
        <v>102</v>
      </c>
      <c r="AK16" s="2"/>
      <c r="AL16" s="2"/>
      <c r="AM16" s="69" t="s">
        <v>102</v>
      </c>
      <c r="AN16" s="115">
        <f t="shared" si="7"/>
        <v>24</v>
      </c>
      <c r="AO16" s="12" t="s">
        <v>102</v>
      </c>
      <c r="AP16" s="2" t="s">
        <v>102</v>
      </c>
      <c r="AQ16" s="116">
        <f t="shared" si="8"/>
        <v>16</v>
      </c>
      <c r="AR16" s="45"/>
      <c r="AS16" s="46"/>
      <c r="AT16" s="44" t="s">
        <v>326</v>
      </c>
      <c r="AU16" s="118">
        <f t="shared" si="9"/>
        <v>0</v>
      </c>
      <c r="AV16" s="153">
        <f t="shared" si="10"/>
        <v>171</v>
      </c>
      <c r="AW16" s="241" t="s">
        <v>7</v>
      </c>
      <c r="AX16" s="191">
        <f t="shared" si="11"/>
        <v>2.398989898989899</v>
      </c>
      <c r="AY16" s="192">
        <f t="shared" si="12"/>
        <v>56.99999999999999</v>
      </c>
    </row>
    <row r="17" spans="1:51" ht="14.25" customHeight="1">
      <c r="A17" s="201" t="s">
        <v>55</v>
      </c>
      <c r="B17" s="212" t="s">
        <v>355</v>
      </c>
      <c r="C17" s="94">
        <v>5</v>
      </c>
      <c r="D17" s="103">
        <f t="shared" si="0"/>
        <v>5</v>
      </c>
      <c r="E17" s="6">
        <v>20</v>
      </c>
      <c r="F17" s="107">
        <f t="shared" si="1"/>
        <v>20</v>
      </c>
      <c r="G17" s="97">
        <f t="shared" si="2"/>
        <v>25</v>
      </c>
      <c r="H17" s="12"/>
      <c r="I17" s="100">
        <f t="shared" si="3"/>
        <v>0</v>
      </c>
      <c r="J17" s="12"/>
      <c r="K17" s="2"/>
      <c r="L17" s="2"/>
      <c r="M17" s="2"/>
      <c r="N17" s="11"/>
      <c r="O17" s="2"/>
      <c r="P17" s="108">
        <f t="shared" si="4"/>
        <v>0</v>
      </c>
      <c r="Q17" s="167"/>
      <c r="R17" s="164" t="s">
        <v>102</v>
      </c>
      <c r="S17" s="110">
        <f t="shared" si="5"/>
        <v>15</v>
      </c>
      <c r="T17" s="12" t="s">
        <v>367</v>
      </c>
      <c r="U17" s="2" t="s">
        <v>367</v>
      </c>
      <c r="V17" s="2" t="s">
        <v>367</v>
      </c>
      <c r="W17" s="2" t="s">
        <v>367</v>
      </c>
      <c r="X17" s="2" t="s">
        <v>367</v>
      </c>
      <c r="Y17" s="2" t="s">
        <v>367</v>
      </c>
      <c r="Z17" s="2" t="s">
        <v>367</v>
      </c>
      <c r="AA17" s="2" t="s">
        <v>367</v>
      </c>
      <c r="AB17" s="2" t="s">
        <v>367</v>
      </c>
      <c r="AC17" s="238" t="s">
        <v>367</v>
      </c>
      <c r="AD17" s="238" t="s">
        <v>367</v>
      </c>
      <c r="AE17" s="238" t="s">
        <v>367</v>
      </c>
      <c r="AF17" s="93">
        <f t="shared" si="6"/>
        <v>60</v>
      </c>
      <c r="AG17" s="67" t="s">
        <v>102</v>
      </c>
      <c r="AH17" s="6"/>
      <c r="AI17" s="68" t="s">
        <v>102</v>
      </c>
      <c r="AJ17" s="2"/>
      <c r="AK17" s="2"/>
      <c r="AL17" s="68" t="s">
        <v>102</v>
      </c>
      <c r="AM17" s="69" t="s">
        <v>102</v>
      </c>
      <c r="AN17" s="115">
        <f t="shared" si="7"/>
        <v>32</v>
      </c>
      <c r="AO17" s="12" t="s">
        <v>102</v>
      </c>
      <c r="AP17" s="2"/>
      <c r="AQ17" s="116">
        <f t="shared" si="8"/>
        <v>8</v>
      </c>
      <c r="AR17" s="45" t="s">
        <v>102</v>
      </c>
      <c r="AS17" s="46" t="s">
        <v>102</v>
      </c>
      <c r="AT17" s="44" t="s">
        <v>326</v>
      </c>
      <c r="AU17" s="118">
        <f t="shared" si="9"/>
        <v>30</v>
      </c>
      <c r="AV17" s="153">
        <f t="shared" si="10"/>
        <v>170</v>
      </c>
      <c r="AW17" s="241" t="s">
        <v>8</v>
      </c>
      <c r="AX17" s="191">
        <f t="shared" si="11"/>
        <v>2.3849607182940513</v>
      </c>
      <c r="AY17" s="192">
        <f t="shared" si="12"/>
        <v>56.666666666666664</v>
      </c>
    </row>
    <row r="18" spans="1:51" ht="14.25" customHeight="1">
      <c r="A18" s="201" t="s">
        <v>60</v>
      </c>
      <c r="B18" s="212" t="s">
        <v>310</v>
      </c>
      <c r="C18" s="94">
        <v>2</v>
      </c>
      <c r="D18" s="103">
        <f t="shared" si="0"/>
        <v>2</v>
      </c>
      <c r="E18" s="6">
        <v>-3</v>
      </c>
      <c r="F18" s="107">
        <f t="shared" si="1"/>
        <v>0</v>
      </c>
      <c r="G18" s="97">
        <f t="shared" si="2"/>
        <v>2</v>
      </c>
      <c r="H18" s="12" t="s">
        <v>366</v>
      </c>
      <c r="I18" s="100">
        <f t="shared" si="3"/>
        <v>15</v>
      </c>
      <c r="J18" s="12" t="s">
        <v>102</v>
      </c>
      <c r="K18" s="2"/>
      <c r="L18" s="2"/>
      <c r="M18" s="2"/>
      <c r="N18" s="11"/>
      <c r="O18" s="2"/>
      <c r="P18" s="108">
        <f t="shared" si="4"/>
        <v>15</v>
      </c>
      <c r="Q18" s="167"/>
      <c r="R18" s="164" t="s">
        <v>102</v>
      </c>
      <c r="S18" s="110">
        <f t="shared" si="5"/>
        <v>15</v>
      </c>
      <c r="T18" s="12"/>
      <c r="U18" s="2"/>
      <c r="V18" s="2" t="s">
        <v>367</v>
      </c>
      <c r="W18" s="2" t="s">
        <v>367</v>
      </c>
      <c r="X18" s="2" t="s">
        <v>367</v>
      </c>
      <c r="Y18" s="2" t="s">
        <v>367</v>
      </c>
      <c r="Z18" s="2" t="s">
        <v>367</v>
      </c>
      <c r="AA18" s="2" t="s">
        <v>367</v>
      </c>
      <c r="AB18" s="2" t="s">
        <v>367</v>
      </c>
      <c r="AC18" s="238" t="s">
        <v>367</v>
      </c>
      <c r="AD18" s="238" t="s">
        <v>367</v>
      </c>
      <c r="AE18" s="238" t="s">
        <v>367</v>
      </c>
      <c r="AF18" s="93">
        <f t="shared" si="6"/>
        <v>50</v>
      </c>
      <c r="AG18" s="67" t="s">
        <v>102</v>
      </c>
      <c r="AH18" s="224" t="s">
        <v>367</v>
      </c>
      <c r="AI18" s="46" t="s">
        <v>102</v>
      </c>
      <c r="AJ18" s="68" t="s">
        <v>102</v>
      </c>
      <c r="AK18" s="2"/>
      <c r="AL18" s="68" t="s">
        <v>102</v>
      </c>
      <c r="AM18" s="69" t="s">
        <v>102</v>
      </c>
      <c r="AN18" s="115">
        <f t="shared" si="7"/>
        <v>48</v>
      </c>
      <c r="AO18" s="12" t="s">
        <v>102</v>
      </c>
      <c r="AP18" s="2"/>
      <c r="AQ18" s="116">
        <f t="shared" si="8"/>
        <v>8</v>
      </c>
      <c r="AR18" s="45" t="s">
        <v>102</v>
      </c>
      <c r="AS18" s="46"/>
      <c r="AT18" s="44" t="s">
        <v>326</v>
      </c>
      <c r="AU18" s="118">
        <f t="shared" si="9"/>
        <v>15</v>
      </c>
      <c r="AV18" s="153">
        <f t="shared" si="10"/>
        <v>168</v>
      </c>
      <c r="AW18" s="241" t="s">
        <v>9</v>
      </c>
      <c r="AX18" s="191">
        <f t="shared" si="11"/>
        <v>2.356902356902357</v>
      </c>
      <c r="AY18" s="192">
        <f t="shared" si="12"/>
        <v>56.00000000000001</v>
      </c>
    </row>
    <row r="19" spans="1:51" ht="14.25" customHeight="1">
      <c r="A19" s="201" t="s">
        <v>20</v>
      </c>
      <c r="B19" s="212" t="s">
        <v>71</v>
      </c>
      <c r="C19" s="94">
        <v>14</v>
      </c>
      <c r="D19" s="207">
        <f t="shared" si="0"/>
        <v>14</v>
      </c>
      <c r="E19" s="6">
        <v>0</v>
      </c>
      <c r="F19" s="107">
        <f t="shared" si="1"/>
        <v>0</v>
      </c>
      <c r="G19" s="97">
        <f t="shared" si="2"/>
        <v>14</v>
      </c>
      <c r="H19" s="12"/>
      <c r="I19" s="100">
        <f t="shared" si="3"/>
        <v>0</v>
      </c>
      <c r="J19" s="12" t="s">
        <v>102</v>
      </c>
      <c r="K19" s="2"/>
      <c r="L19" s="2"/>
      <c r="M19" s="2"/>
      <c r="N19" s="11"/>
      <c r="O19" s="2"/>
      <c r="P19" s="108">
        <f t="shared" si="4"/>
        <v>15</v>
      </c>
      <c r="Q19" s="12"/>
      <c r="R19" s="164" t="s">
        <v>102</v>
      </c>
      <c r="S19" s="110">
        <f t="shared" si="5"/>
        <v>15</v>
      </c>
      <c r="T19" s="12" t="s">
        <v>367</v>
      </c>
      <c r="U19" s="2" t="s">
        <v>367</v>
      </c>
      <c r="V19" s="2" t="s">
        <v>367</v>
      </c>
      <c r="W19" s="2" t="s">
        <v>367</v>
      </c>
      <c r="X19" s="2" t="s">
        <v>367</v>
      </c>
      <c r="Y19" s="2" t="s">
        <v>367</v>
      </c>
      <c r="Z19" s="2" t="s">
        <v>367</v>
      </c>
      <c r="AA19" s="2" t="s">
        <v>367</v>
      </c>
      <c r="AB19" s="2" t="s">
        <v>367</v>
      </c>
      <c r="AC19" s="2" t="s">
        <v>367</v>
      </c>
      <c r="AD19" s="2" t="s">
        <v>367</v>
      </c>
      <c r="AE19" s="2" t="s">
        <v>367</v>
      </c>
      <c r="AF19" s="93">
        <f t="shared" si="6"/>
        <v>60</v>
      </c>
      <c r="AG19" s="67" t="s">
        <v>102</v>
      </c>
      <c r="AH19" s="224"/>
      <c r="AI19" s="46" t="s">
        <v>102</v>
      </c>
      <c r="AJ19" s="68" t="s">
        <v>102</v>
      </c>
      <c r="AK19" s="2"/>
      <c r="AL19" s="2"/>
      <c r="AM19" s="69" t="s">
        <v>102</v>
      </c>
      <c r="AN19" s="115">
        <f t="shared" si="7"/>
        <v>32</v>
      </c>
      <c r="AO19" s="12" t="s">
        <v>102</v>
      </c>
      <c r="AP19" s="2" t="s">
        <v>102</v>
      </c>
      <c r="AQ19" s="116">
        <f t="shared" si="8"/>
        <v>16</v>
      </c>
      <c r="AR19" s="45"/>
      <c r="AS19" s="46" t="s">
        <v>102</v>
      </c>
      <c r="AT19" s="44" t="s">
        <v>326</v>
      </c>
      <c r="AU19" s="118">
        <f t="shared" si="9"/>
        <v>15</v>
      </c>
      <c r="AV19" s="153">
        <f t="shared" si="10"/>
        <v>167</v>
      </c>
      <c r="AW19" s="241" t="s">
        <v>10</v>
      </c>
      <c r="AX19" s="191">
        <f t="shared" si="11"/>
        <v>2.34287317620651</v>
      </c>
      <c r="AY19" s="192">
        <f t="shared" si="12"/>
        <v>55.666666666666664</v>
      </c>
    </row>
    <row r="20" spans="1:51" ht="14.25" customHeight="1">
      <c r="A20" s="201" t="s">
        <v>14</v>
      </c>
      <c r="B20" s="212" t="s">
        <v>69</v>
      </c>
      <c r="C20" s="94">
        <v>3</v>
      </c>
      <c r="D20" s="103">
        <f t="shared" si="0"/>
        <v>3</v>
      </c>
      <c r="E20" s="2">
        <v>1</v>
      </c>
      <c r="F20" s="107">
        <f t="shared" si="1"/>
        <v>1</v>
      </c>
      <c r="G20" s="97">
        <f t="shared" si="2"/>
        <v>4</v>
      </c>
      <c r="H20" s="12" t="s">
        <v>366</v>
      </c>
      <c r="I20" s="100">
        <f t="shared" si="3"/>
        <v>15</v>
      </c>
      <c r="J20" s="12" t="s">
        <v>102</v>
      </c>
      <c r="K20" s="2"/>
      <c r="L20" s="2"/>
      <c r="M20" s="2"/>
      <c r="N20" s="11"/>
      <c r="O20" s="2"/>
      <c r="P20" s="108">
        <f t="shared" si="4"/>
        <v>15</v>
      </c>
      <c r="Q20" s="12"/>
      <c r="R20" s="164"/>
      <c r="S20" s="110">
        <f t="shared" si="5"/>
        <v>0</v>
      </c>
      <c r="T20" s="12" t="s">
        <v>367</v>
      </c>
      <c r="U20" s="2" t="s">
        <v>367</v>
      </c>
      <c r="V20" s="2" t="s">
        <v>367</v>
      </c>
      <c r="W20" s="2" t="s">
        <v>367</v>
      </c>
      <c r="X20" s="2" t="s">
        <v>367</v>
      </c>
      <c r="Y20" s="2" t="s">
        <v>367</v>
      </c>
      <c r="Z20" s="2" t="s">
        <v>367</v>
      </c>
      <c r="AA20" s="2" t="s">
        <v>367</v>
      </c>
      <c r="AB20" s="2" t="s">
        <v>367</v>
      </c>
      <c r="AC20" s="2" t="s">
        <v>367</v>
      </c>
      <c r="AD20" s="2" t="s">
        <v>367</v>
      </c>
      <c r="AE20" s="2" t="s">
        <v>367</v>
      </c>
      <c r="AF20" s="93">
        <f t="shared" si="6"/>
        <v>60</v>
      </c>
      <c r="AG20" s="67" t="s">
        <v>102</v>
      </c>
      <c r="AH20" s="224"/>
      <c r="AI20" s="46" t="s">
        <v>102</v>
      </c>
      <c r="AJ20" s="68" t="s">
        <v>102</v>
      </c>
      <c r="AK20" s="2"/>
      <c r="AL20" s="68" t="s">
        <v>102</v>
      </c>
      <c r="AM20" s="69" t="s">
        <v>102</v>
      </c>
      <c r="AN20" s="115">
        <f t="shared" si="7"/>
        <v>40</v>
      </c>
      <c r="AO20" s="12" t="s">
        <v>102</v>
      </c>
      <c r="AP20" s="2" t="s">
        <v>102</v>
      </c>
      <c r="AQ20" s="116">
        <f t="shared" si="8"/>
        <v>16</v>
      </c>
      <c r="AR20" s="45"/>
      <c r="AS20" s="46" t="s">
        <v>102</v>
      </c>
      <c r="AT20" s="44" t="s">
        <v>326</v>
      </c>
      <c r="AU20" s="118">
        <f t="shared" si="9"/>
        <v>15</v>
      </c>
      <c r="AV20" s="153">
        <f t="shared" si="10"/>
        <v>165</v>
      </c>
      <c r="AW20" s="241" t="s">
        <v>11</v>
      </c>
      <c r="AX20" s="191">
        <f t="shared" si="11"/>
        <v>2.314814814814815</v>
      </c>
      <c r="AY20" s="192">
        <f t="shared" si="12"/>
        <v>55.00000000000001</v>
      </c>
    </row>
    <row r="21" spans="1:51" ht="14.25" customHeight="1">
      <c r="A21" s="201" t="s">
        <v>30</v>
      </c>
      <c r="B21" s="212" t="s">
        <v>371</v>
      </c>
      <c r="C21" s="94">
        <v>-5</v>
      </c>
      <c r="D21" s="103">
        <f t="shared" si="0"/>
        <v>-5</v>
      </c>
      <c r="E21" s="2">
        <v>-8</v>
      </c>
      <c r="F21" s="107">
        <f t="shared" si="1"/>
        <v>0</v>
      </c>
      <c r="G21" s="97">
        <f t="shared" si="2"/>
        <v>-5</v>
      </c>
      <c r="H21" s="12" t="s">
        <v>366</v>
      </c>
      <c r="I21" s="100">
        <f t="shared" si="3"/>
        <v>15</v>
      </c>
      <c r="J21" s="12" t="s">
        <v>102</v>
      </c>
      <c r="K21" s="2"/>
      <c r="L21" s="2"/>
      <c r="M21" s="2"/>
      <c r="N21" s="11"/>
      <c r="O21" s="2"/>
      <c r="P21" s="108">
        <f t="shared" si="4"/>
        <v>15</v>
      </c>
      <c r="Q21" s="12"/>
      <c r="R21" s="164" t="s">
        <v>102</v>
      </c>
      <c r="S21" s="110">
        <f t="shared" si="5"/>
        <v>15</v>
      </c>
      <c r="T21" s="12" t="s">
        <v>367</v>
      </c>
      <c r="U21" s="2" t="s">
        <v>367</v>
      </c>
      <c r="V21" s="2" t="s">
        <v>367</v>
      </c>
      <c r="W21" s="2" t="s">
        <v>367</v>
      </c>
      <c r="X21" s="2"/>
      <c r="Y21" s="2" t="s">
        <v>367</v>
      </c>
      <c r="Z21" s="2" t="s">
        <v>367</v>
      </c>
      <c r="AA21" s="2" t="s">
        <v>367</v>
      </c>
      <c r="AB21" s="2" t="s">
        <v>367</v>
      </c>
      <c r="AC21" s="2" t="s">
        <v>367</v>
      </c>
      <c r="AD21" s="2" t="s">
        <v>367</v>
      </c>
      <c r="AE21" s="2" t="s">
        <v>367</v>
      </c>
      <c r="AF21" s="93">
        <f t="shared" si="6"/>
        <v>55</v>
      </c>
      <c r="AG21" s="12"/>
      <c r="AH21" s="6"/>
      <c r="AI21" s="68" t="s">
        <v>102</v>
      </c>
      <c r="AJ21" s="68" t="s">
        <v>102</v>
      </c>
      <c r="AK21" s="2"/>
      <c r="AL21" s="2"/>
      <c r="AM21" s="69" t="s">
        <v>102</v>
      </c>
      <c r="AN21" s="115">
        <f t="shared" si="7"/>
        <v>24</v>
      </c>
      <c r="AO21" s="12" t="s">
        <v>102</v>
      </c>
      <c r="AP21" s="2" t="s">
        <v>102</v>
      </c>
      <c r="AQ21" s="116">
        <f t="shared" si="8"/>
        <v>16</v>
      </c>
      <c r="AR21" s="67" t="s">
        <v>102</v>
      </c>
      <c r="AS21" s="68" t="s">
        <v>102</v>
      </c>
      <c r="AT21" s="69" t="s">
        <v>326</v>
      </c>
      <c r="AU21" s="118">
        <f t="shared" si="9"/>
        <v>30</v>
      </c>
      <c r="AV21" s="153">
        <f t="shared" si="10"/>
        <v>165</v>
      </c>
      <c r="AW21" s="241" t="s">
        <v>12</v>
      </c>
      <c r="AX21" s="191">
        <f t="shared" si="11"/>
        <v>2.314814814814815</v>
      </c>
      <c r="AY21" s="192">
        <f t="shared" si="12"/>
        <v>55.00000000000001</v>
      </c>
    </row>
    <row r="22" spans="1:51" ht="14.25" customHeight="1">
      <c r="A22" s="201" t="s">
        <v>27</v>
      </c>
      <c r="B22" s="13" t="s">
        <v>222</v>
      </c>
      <c r="C22" s="94">
        <v>22</v>
      </c>
      <c r="D22" s="207">
        <f t="shared" si="0"/>
        <v>22</v>
      </c>
      <c r="E22" s="2">
        <v>-4</v>
      </c>
      <c r="F22" s="107">
        <f t="shared" si="1"/>
        <v>0</v>
      </c>
      <c r="G22" s="97">
        <f t="shared" si="2"/>
        <v>22</v>
      </c>
      <c r="H22" s="12" t="s">
        <v>366</v>
      </c>
      <c r="I22" s="100">
        <f t="shared" si="3"/>
        <v>15</v>
      </c>
      <c r="J22" s="12" t="s">
        <v>102</v>
      </c>
      <c r="K22" s="2"/>
      <c r="L22" s="2"/>
      <c r="M22" s="2"/>
      <c r="N22" s="11"/>
      <c r="O22" s="2"/>
      <c r="P22" s="108">
        <f t="shared" si="4"/>
        <v>15</v>
      </c>
      <c r="Q22" s="12"/>
      <c r="R22" s="164" t="s">
        <v>102</v>
      </c>
      <c r="S22" s="110">
        <f t="shared" si="5"/>
        <v>15</v>
      </c>
      <c r="T22" s="12" t="s">
        <v>367</v>
      </c>
      <c r="U22" s="2" t="s">
        <v>367</v>
      </c>
      <c r="V22" s="2" t="s">
        <v>367</v>
      </c>
      <c r="W22" s="2" t="s">
        <v>367</v>
      </c>
      <c r="X22" s="2" t="s">
        <v>367</v>
      </c>
      <c r="Y22" s="2" t="s">
        <v>367</v>
      </c>
      <c r="Z22" s="2" t="s">
        <v>367</v>
      </c>
      <c r="AA22" s="2" t="s">
        <v>367</v>
      </c>
      <c r="AB22" s="2" t="s">
        <v>367</v>
      </c>
      <c r="AC22" s="2" t="s">
        <v>367</v>
      </c>
      <c r="AD22" s="2" t="s">
        <v>367</v>
      </c>
      <c r="AE22" s="2" t="s">
        <v>367</v>
      </c>
      <c r="AF22" s="93">
        <f t="shared" si="6"/>
        <v>60</v>
      </c>
      <c r="AG22" s="67" t="s">
        <v>102</v>
      </c>
      <c r="AH22" s="224"/>
      <c r="AI22" s="46" t="s">
        <v>102</v>
      </c>
      <c r="AJ22" s="2"/>
      <c r="AK22" s="2"/>
      <c r="AL22" s="2"/>
      <c r="AM22" s="69" t="s">
        <v>102</v>
      </c>
      <c r="AN22" s="115">
        <f t="shared" si="7"/>
        <v>24</v>
      </c>
      <c r="AO22" s="12" t="s">
        <v>102</v>
      </c>
      <c r="AP22" s="2" t="s">
        <v>102</v>
      </c>
      <c r="AQ22" s="116">
        <f t="shared" si="8"/>
        <v>16</v>
      </c>
      <c r="AR22" s="45"/>
      <c r="AS22" s="46"/>
      <c r="AT22" s="44" t="s">
        <v>326</v>
      </c>
      <c r="AU22" s="118">
        <f t="shared" si="9"/>
        <v>0</v>
      </c>
      <c r="AV22" s="153">
        <f t="shared" si="10"/>
        <v>167</v>
      </c>
      <c r="AW22" s="241" t="s">
        <v>13</v>
      </c>
      <c r="AX22" s="191">
        <f t="shared" si="11"/>
        <v>2.34287317620651</v>
      </c>
      <c r="AY22" s="192">
        <f t="shared" si="12"/>
        <v>55.666666666666664</v>
      </c>
    </row>
    <row r="23" spans="1:51" ht="14.25" customHeight="1">
      <c r="A23" s="201" t="s">
        <v>33</v>
      </c>
      <c r="B23" s="13" t="s">
        <v>312</v>
      </c>
      <c r="C23" s="94">
        <v>-7</v>
      </c>
      <c r="D23" s="103">
        <f t="shared" si="0"/>
        <v>-7</v>
      </c>
      <c r="E23" s="2">
        <v>4</v>
      </c>
      <c r="F23" s="107">
        <f t="shared" si="1"/>
        <v>4</v>
      </c>
      <c r="G23" s="97">
        <f t="shared" si="2"/>
        <v>-3</v>
      </c>
      <c r="H23" s="12" t="s">
        <v>366</v>
      </c>
      <c r="I23" s="100">
        <f t="shared" si="3"/>
        <v>15</v>
      </c>
      <c r="J23" s="12" t="s">
        <v>102</v>
      </c>
      <c r="K23" s="2"/>
      <c r="L23" s="2"/>
      <c r="M23" s="2"/>
      <c r="N23" s="11"/>
      <c r="O23" s="2"/>
      <c r="P23" s="108">
        <f t="shared" si="4"/>
        <v>15</v>
      </c>
      <c r="Q23" s="12"/>
      <c r="R23" s="164" t="s">
        <v>102</v>
      </c>
      <c r="S23" s="110">
        <f t="shared" si="5"/>
        <v>15</v>
      </c>
      <c r="T23" s="12" t="s">
        <v>367</v>
      </c>
      <c r="U23" s="2" t="s">
        <v>367</v>
      </c>
      <c r="V23" s="2" t="s">
        <v>367</v>
      </c>
      <c r="W23" s="2" t="s">
        <v>367</v>
      </c>
      <c r="X23" s="2" t="s">
        <v>367</v>
      </c>
      <c r="Y23" s="2" t="s">
        <v>367</v>
      </c>
      <c r="Z23" s="2" t="s">
        <v>367</v>
      </c>
      <c r="AA23" s="2" t="s">
        <v>367</v>
      </c>
      <c r="AB23" s="2" t="s">
        <v>367</v>
      </c>
      <c r="AC23" s="2" t="s">
        <v>367</v>
      </c>
      <c r="AD23" s="2" t="s">
        <v>367</v>
      </c>
      <c r="AE23" s="2" t="s">
        <v>367</v>
      </c>
      <c r="AF23" s="93">
        <f t="shared" si="6"/>
        <v>60</v>
      </c>
      <c r="AG23" s="67" t="s">
        <v>102</v>
      </c>
      <c r="AH23" s="224"/>
      <c r="AI23" s="46" t="s">
        <v>102</v>
      </c>
      <c r="AJ23" s="68" t="s">
        <v>102</v>
      </c>
      <c r="AK23" s="2"/>
      <c r="AL23" s="68" t="s">
        <v>102</v>
      </c>
      <c r="AM23" s="69" t="s">
        <v>102</v>
      </c>
      <c r="AN23" s="115">
        <f t="shared" si="7"/>
        <v>40</v>
      </c>
      <c r="AO23" s="12" t="s">
        <v>102</v>
      </c>
      <c r="AP23" s="2" t="s">
        <v>102</v>
      </c>
      <c r="AQ23" s="116">
        <f t="shared" si="8"/>
        <v>16</v>
      </c>
      <c r="AR23" s="45"/>
      <c r="AS23" s="46"/>
      <c r="AT23" s="44" t="s">
        <v>326</v>
      </c>
      <c r="AU23" s="118">
        <f t="shared" si="9"/>
        <v>0</v>
      </c>
      <c r="AV23" s="240">
        <f t="shared" si="10"/>
        <v>158</v>
      </c>
      <c r="AW23" s="241" t="s">
        <v>14</v>
      </c>
      <c r="AX23" s="191">
        <f t="shared" si="11"/>
        <v>2.216610549943883</v>
      </c>
      <c r="AY23" s="192">
        <f t="shared" si="12"/>
        <v>52.666666666666664</v>
      </c>
    </row>
    <row r="24" spans="1:51" ht="14.25" customHeight="1">
      <c r="A24" s="201" t="s">
        <v>54</v>
      </c>
      <c r="B24" s="212" t="s">
        <v>307</v>
      </c>
      <c r="C24" s="94">
        <v>18</v>
      </c>
      <c r="D24" s="103">
        <f t="shared" si="0"/>
        <v>18</v>
      </c>
      <c r="E24" s="2">
        <v>0</v>
      </c>
      <c r="F24" s="107">
        <f t="shared" si="1"/>
        <v>0</v>
      </c>
      <c r="G24" s="97">
        <f t="shared" si="2"/>
        <v>18</v>
      </c>
      <c r="H24" s="12"/>
      <c r="I24" s="100">
        <f t="shared" si="3"/>
        <v>0</v>
      </c>
      <c r="J24" s="12"/>
      <c r="K24" s="2"/>
      <c r="L24" s="2"/>
      <c r="M24" s="2"/>
      <c r="N24" s="11"/>
      <c r="O24" s="2"/>
      <c r="P24" s="108">
        <f t="shared" si="4"/>
        <v>0</v>
      </c>
      <c r="Q24" s="167"/>
      <c r="R24" s="164" t="s">
        <v>102</v>
      </c>
      <c r="S24" s="110">
        <f t="shared" si="5"/>
        <v>15</v>
      </c>
      <c r="T24" s="167" t="s">
        <v>367</v>
      </c>
      <c r="U24" s="164" t="s">
        <v>367</v>
      </c>
      <c r="V24" s="164" t="s">
        <v>367</v>
      </c>
      <c r="W24" s="164" t="s">
        <v>367</v>
      </c>
      <c r="X24" s="164" t="s">
        <v>367</v>
      </c>
      <c r="Y24" s="164" t="s">
        <v>367</v>
      </c>
      <c r="Z24" s="164" t="s">
        <v>367</v>
      </c>
      <c r="AA24" s="164" t="s">
        <v>367</v>
      </c>
      <c r="AB24" s="164" t="s">
        <v>367</v>
      </c>
      <c r="AC24" s="238" t="s">
        <v>367</v>
      </c>
      <c r="AD24" s="238" t="s">
        <v>367</v>
      </c>
      <c r="AE24" s="238" t="s">
        <v>367</v>
      </c>
      <c r="AF24" s="93">
        <f t="shared" si="6"/>
        <v>60</v>
      </c>
      <c r="AG24" s="67" t="s">
        <v>102</v>
      </c>
      <c r="AH24" s="224"/>
      <c r="AI24" s="46" t="s">
        <v>102</v>
      </c>
      <c r="AJ24" s="2"/>
      <c r="AK24" s="2"/>
      <c r="AL24" s="68" t="s">
        <v>102</v>
      </c>
      <c r="AM24" s="69" t="s">
        <v>102</v>
      </c>
      <c r="AN24" s="115">
        <f t="shared" si="7"/>
        <v>32</v>
      </c>
      <c r="AO24" s="12" t="s">
        <v>102</v>
      </c>
      <c r="AP24" s="2" t="s">
        <v>102</v>
      </c>
      <c r="AQ24" s="116">
        <f t="shared" si="8"/>
        <v>16</v>
      </c>
      <c r="AR24" s="45"/>
      <c r="AS24" s="46" t="s">
        <v>102</v>
      </c>
      <c r="AT24" s="44" t="s">
        <v>326</v>
      </c>
      <c r="AU24" s="118">
        <f t="shared" si="9"/>
        <v>15</v>
      </c>
      <c r="AV24" s="153">
        <f t="shared" si="10"/>
        <v>156</v>
      </c>
      <c r="AW24" s="241" t="s">
        <v>15</v>
      </c>
      <c r="AX24" s="191">
        <f t="shared" si="11"/>
        <v>2.1885521885521886</v>
      </c>
      <c r="AY24" s="192">
        <f t="shared" si="12"/>
        <v>52</v>
      </c>
    </row>
    <row r="25" spans="1:51" ht="14.25" customHeight="1">
      <c r="A25" s="201" t="s">
        <v>34</v>
      </c>
      <c r="B25" s="214" t="s">
        <v>303</v>
      </c>
      <c r="C25" s="94">
        <v>7</v>
      </c>
      <c r="D25" s="103">
        <f t="shared" si="0"/>
        <v>7</v>
      </c>
      <c r="E25" s="2">
        <v>-7</v>
      </c>
      <c r="F25" s="107">
        <f t="shared" si="1"/>
        <v>0</v>
      </c>
      <c r="G25" s="97">
        <f t="shared" si="2"/>
        <v>7</v>
      </c>
      <c r="H25" s="12" t="s">
        <v>366</v>
      </c>
      <c r="I25" s="100">
        <f t="shared" si="3"/>
        <v>15</v>
      </c>
      <c r="J25" s="12" t="s">
        <v>102</v>
      </c>
      <c r="K25" s="2"/>
      <c r="L25" s="2"/>
      <c r="M25" s="2"/>
      <c r="N25" s="11"/>
      <c r="O25" s="2"/>
      <c r="P25" s="108">
        <f t="shared" si="4"/>
        <v>15</v>
      </c>
      <c r="Q25" s="12"/>
      <c r="R25" s="164" t="s">
        <v>102</v>
      </c>
      <c r="S25" s="110">
        <f t="shared" si="5"/>
        <v>15</v>
      </c>
      <c r="T25" s="12" t="s">
        <v>367</v>
      </c>
      <c r="U25" s="2" t="s">
        <v>367</v>
      </c>
      <c r="V25" s="2" t="s">
        <v>367</v>
      </c>
      <c r="W25" s="2" t="s">
        <v>367</v>
      </c>
      <c r="X25" s="2" t="s">
        <v>367</v>
      </c>
      <c r="Y25" s="2" t="s">
        <v>367</v>
      </c>
      <c r="Z25" s="2" t="s">
        <v>367</v>
      </c>
      <c r="AA25" s="2" t="s">
        <v>367</v>
      </c>
      <c r="AB25" s="2" t="s">
        <v>367</v>
      </c>
      <c r="AC25" s="2" t="s">
        <v>367</v>
      </c>
      <c r="AD25" s="2" t="s">
        <v>367</v>
      </c>
      <c r="AE25" s="2" t="s">
        <v>367</v>
      </c>
      <c r="AF25" s="93">
        <f t="shared" si="6"/>
        <v>60</v>
      </c>
      <c r="AG25" s="67" t="s">
        <v>102</v>
      </c>
      <c r="AH25" s="6"/>
      <c r="AI25" s="68" t="s">
        <v>102</v>
      </c>
      <c r="AJ25" s="68" t="s">
        <v>102</v>
      </c>
      <c r="AK25" s="2"/>
      <c r="AL25" s="2"/>
      <c r="AM25" s="69" t="s">
        <v>102</v>
      </c>
      <c r="AN25" s="115">
        <f t="shared" si="7"/>
        <v>32</v>
      </c>
      <c r="AO25" s="12" t="s">
        <v>102</v>
      </c>
      <c r="AP25" s="2"/>
      <c r="AQ25" s="116">
        <f t="shared" si="8"/>
        <v>8</v>
      </c>
      <c r="AR25" s="45"/>
      <c r="AS25" s="46"/>
      <c r="AT25" s="44" t="s">
        <v>326</v>
      </c>
      <c r="AU25" s="118">
        <f t="shared" si="9"/>
        <v>0</v>
      </c>
      <c r="AV25" s="240">
        <f t="shared" si="10"/>
        <v>152</v>
      </c>
      <c r="AW25" s="241" t="s">
        <v>16</v>
      </c>
      <c r="AX25" s="191">
        <f t="shared" si="11"/>
        <v>2.132435465768799</v>
      </c>
      <c r="AY25" s="192">
        <f t="shared" si="12"/>
        <v>50.66666666666667</v>
      </c>
    </row>
    <row r="26" spans="1:51" ht="14.25" customHeight="1">
      <c r="A26" s="201" t="s">
        <v>9</v>
      </c>
      <c r="B26" s="210" t="s">
        <v>315</v>
      </c>
      <c r="C26" s="94">
        <v>10</v>
      </c>
      <c r="D26" s="103">
        <f t="shared" si="0"/>
        <v>10</v>
      </c>
      <c r="E26" s="2">
        <v>1</v>
      </c>
      <c r="F26" s="107">
        <f t="shared" si="1"/>
        <v>1</v>
      </c>
      <c r="G26" s="97">
        <f t="shared" si="2"/>
        <v>11</v>
      </c>
      <c r="H26" s="12" t="s">
        <v>366</v>
      </c>
      <c r="I26" s="100">
        <f t="shared" si="3"/>
        <v>15</v>
      </c>
      <c r="J26" s="67" t="s">
        <v>102</v>
      </c>
      <c r="K26" s="2"/>
      <c r="L26" s="2"/>
      <c r="M26" s="2"/>
      <c r="N26" s="11"/>
      <c r="O26" s="2"/>
      <c r="P26" s="108">
        <f t="shared" si="4"/>
        <v>15</v>
      </c>
      <c r="Q26" s="12"/>
      <c r="R26" s="164" t="s">
        <v>102</v>
      </c>
      <c r="S26" s="110">
        <f t="shared" si="5"/>
        <v>15</v>
      </c>
      <c r="T26" s="12" t="s">
        <v>367</v>
      </c>
      <c r="U26" s="2" t="s">
        <v>367</v>
      </c>
      <c r="V26" s="2" t="s">
        <v>367</v>
      </c>
      <c r="W26" s="2" t="s">
        <v>367</v>
      </c>
      <c r="X26" s="2" t="s">
        <v>367</v>
      </c>
      <c r="Y26" s="2" t="s">
        <v>367</v>
      </c>
      <c r="Z26" s="2" t="s">
        <v>367</v>
      </c>
      <c r="AA26" s="2" t="s">
        <v>367</v>
      </c>
      <c r="AB26" s="2" t="s">
        <v>367</v>
      </c>
      <c r="AC26" s="2" t="s">
        <v>367</v>
      </c>
      <c r="AD26" s="2" t="s">
        <v>367</v>
      </c>
      <c r="AE26" s="2" t="s">
        <v>367</v>
      </c>
      <c r="AF26" s="93">
        <f t="shared" si="6"/>
        <v>60</v>
      </c>
      <c r="AG26" s="67" t="s">
        <v>102</v>
      </c>
      <c r="AH26" s="6"/>
      <c r="AI26" s="68" t="s">
        <v>102</v>
      </c>
      <c r="AJ26" s="68" t="s">
        <v>102</v>
      </c>
      <c r="AK26" s="2"/>
      <c r="AL26" s="68"/>
      <c r="AM26" s="69" t="s">
        <v>102</v>
      </c>
      <c r="AN26" s="115">
        <f t="shared" si="7"/>
        <v>32</v>
      </c>
      <c r="AO26" s="12"/>
      <c r="AP26" s="2"/>
      <c r="AQ26" s="116">
        <f t="shared" si="8"/>
        <v>0</v>
      </c>
      <c r="AR26" s="45"/>
      <c r="AS26" s="46"/>
      <c r="AT26" s="44" t="s">
        <v>326</v>
      </c>
      <c r="AU26" s="118">
        <f t="shared" si="9"/>
        <v>0</v>
      </c>
      <c r="AV26" s="153">
        <f t="shared" si="10"/>
        <v>148</v>
      </c>
      <c r="AW26" s="241" t="s">
        <v>17</v>
      </c>
      <c r="AX26" s="191">
        <f t="shared" si="11"/>
        <v>2.0763187429854097</v>
      </c>
      <c r="AY26" s="192">
        <f t="shared" si="12"/>
        <v>49.333333333333336</v>
      </c>
    </row>
    <row r="27" spans="1:51" ht="14.25" customHeight="1">
      <c r="A27" s="201" t="s">
        <v>196</v>
      </c>
      <c r="B27" s="210" t="s">
        <v>64</v>
      </c>
      <c r="C27" s="94">
        <v>8</v>
      </c>
      <c r="D27" s="103">
        <f t="shared" si="0"/>
        <v>8</v>
      </c>
      <c r="E27" s="2">
        <v>-14</v>
      </c>
      <c r="F27" s="107">
        <f t="shared" si="1"/>
        <v>0</v>
      </c>
      <c r="G27" s="97">
        <f t="shared" si="2"/>
        <v>8</v>
      </c>
      <c r="H27" s="12" t="s">
        <v>366</v>
      </c>
      <c r="I27" s="100">
        <f t="shared" si="3"/>
        <v>15</v>
      </c>
      <c r="J27" s="67" t="s">
        <v>102</v>
      </c>
      <c r="K27" s="2"/>
      <c r="L27" s="2"/>
      <c r="M27" s="2"/>
      <c r="N27" s="11"/>
      <c r="O27" s="2"/>
      <c r="P27" s="108">
        <f t="shared" si="4"/>
        <v>15</v>
      </c>
      <c r="Q27" s="12"/>
      <c r="R27" s="164" t="s">
        <v>102</v>
      </c>
      <c r="S27" s="110">
        <f t="shared" si="5"/>
        <v>15</v>
      </c>
      <c r="T27" s="12" t="s">
        <v>367</v>
      </c>
      <c r="U27" s="2" t="s">
        <v>367</v>
      </c>
      <c r="V27" s="2" t="s">
        <v>367</v>
      </c>
      <c r="W27" s="2" t="s">
        <v>367</v>
      </c>
      <c r="X27" s="2" t="s">
        <v>367</v>
      </c>
      <c r="Y27" s="2" t="s">
        <v>367</v>
      </c>
      <c r="Z27" s="2" t="s">
        <v>367</v>
      </c>
      <c r="AA27" s="2" t="s">
        <v>367</v>
      </c>
      <c r="AB27" s="2" t="s">
        <v>367</v>
      </c>
      <c r="AC27" s="2" t="s">
        <v>367</v>
      </c>
      <c r="AD27" s="2" t="s">
        <v>367</v>
      </c>
      <c r="AE27" s="2" t="s">
        <v>367</v>
      </c>
      <c r="AF27" s="93">
        <f t="shared" si="6"/>
        <v>60</v>
      </c>
      <c r="AG27" s="67"/>
      <c r="AH27" s="6"/>
      <c r="AI27" s="68" t="s">
        <v>102</v>
      </c>
      <c r="AJ27" s="2"/>
      <c r="AK27" s="2"/>
      <c r="AL27" s="2"/>
      <c r="AM27" s="69" t="s">
        <v>102</v>
      </c>
      <c r="AN27" s="115">
        <f t="shared" si="7"/>
        <v>16</v>
      </c>
      <c r="AO27" s="12" t="s">
        <v>102</v>
      </c>
      <c r="AP27" s="2" t="s">
        <v>102</v>
      </c>
      <c r="AQ27" s="116">
        <f t="shared" si="8"/>
        <v>16</v>
      </c>
      <c r="AR27" s="45"/>
      <c r="AS27" s="46"/>
      <c r="AT27" s="44" t="s">
        <v>326</v>
      </c>
      <c r="AU27" s="118">
        <f t="shared" si="9"/>
        <v>0</v>
      </c>
      <c r="AV27" s="153">
        <f t="shared" si="10"/>
        <v>145</v>
      </c>
      <c r="AW27" s="241" t="s">
        <v>18</v>
      </c>
      <c r="AX27" s="191">
        <f t="shared" si="11"/>
        <v>2.034231200897868</v>
      </c>
      <c r="AY27" s="192">
        <f t="shared" si="12"/>
        <v>48.333333333333336</v>
      </c>
    </row>
    <row r="28" spans="1:51" ht="14.25" customHeight="1">
      <c r="A28" s="201" t="s">
        <v>58</v>
      </c>
      <c r="B28" s="212" t="s">
        <v>81</v>
      </c>
      <c r="C28" s="94">
        <v>10</v>
      </c>
      <c r="D28" s="103">
        <f t="shared" si="0"/>
        <v>10</v>
      </c>
      <c r="E28" s="2">
        <v>-1</v>
      </c>
      <c r="F28" s="107">
        <f t="shared" si="1"/>
        <v>0</v>
      </c>
      <c r="G28" s="97">
        <f t="shared" si="2"/>
        <v>10</v>
      </c>
      <c r="H28" s="12" t="s">
        <v>366</v>
      </c>
      <c r="I28" s="100">
        <f t="shared" si="3"/>
        <v>15</v>
      </c>
      <c r="J28" s="2" t="s">
        <v>102</v>
      </c>
      <c r="K28" s="2"/>
      <c r="L28" s="2"/>
      <c r="M28" s="2"/>
      <c r="N28" s="11"/>
      <c r="O28" s="2"/>
      <c r="P28" s="108">
        <f t="shared" si="4"/>
        <v>15</v>
      </c>
      <c r="Q28" s="164"/>
      <c r="R28" s="164" t="s">
        <v>102</v>
      </c>
      <c r="S28" s="110">
        <f t="shared" si="5"/>
        <v>15</v>
      </c>
      <c r="T28" s="2" t="s">
        <v>367</v>
      </c>
      <c r="U28" s="2" t="s">
        <v>367</v>
      </c>
      <c r="V28" s="2" t="s">
        <v>367</v>
      </c>
      <c r="W28" s="2" t="s">
        <v>367</v>
      </c>
      <c r="X28" s="2" t="s">
        <v>367</v>
      </c>
      <c r="Y28" s="2" t="s">
        <v>367</v>
      </c>
      <c r="Z28" s="2" t="s">
        <v>367</v>
      </c>
      <c r="AA28" s="2" t="s">
        <v>367</v>
      </c>
      <c r="AB28" s="2" t="s">
        <v>367</v>
      </c>
      <c r="AC28" s="238" t="s">
        <v>367</v>
      </c>
      <c r="AD28" s="238" t="s">
        <v>367</v>
      </c>
      <c r="AE28" s="238" t="s">
        <v>367</v>
      </c>
      <c r="AF28" s="93">
        <f t="shared" si="6"/>
        <v>60</v>
      </c>
      <c r="AG28" s="67" t="s">
        <v>102</v>
      </c>
      <c r="AH28" s="6"/>
      <c r="AI28" s="266"/>
      <c r="AJ28" s="2"/>
      <c r="AK28" s="2"/>
      <c r="AL28" s="2"/>
      <c r="AM28" s="2"/>
      <c r="AN28" s="115">
        <f t="shared" si="7"/>
        <v>8</v>
      </c>
      <c r="AO28" s="12" t="s">
        <v>102</v>
      </c>
      <c r="AP28" s="2" t="s">
        <v>102</v>
      </c>
      <c r="AQ28" s="116">
        <f t="shared" si="8"/>
        <v>16</v>
      </c>
      <c r="AR28" s="68"/>
      <c r="AS28" s="68"/>
      <c r="AT28" s="68" t="s">
        <v>326</v>
      </c>
      <c r="AU28" s="118">
        <f t="shared" si="9"/>
        <v>0</v>
      </c>
      <c r="AV28" s="153">
        <f t="shared" si="10"/>
        <v>139</v>
      </c>
      <c r="AW28" s="241" t="s">
        <v>19</v>
      </c>
      <c r="AX28" s="191">
        <f t="shared" si="11"/>
        <v>1.9500561167227835</v>
      </c>
      <c r="AY28" s="192">
        <f t="shared" si="12"/>
        <v>46.33333333333333</v>
      </c>
    </row>
    <row r="29" spans="1:51" ht="14.25" customHeight="1">
      <c r="A29" s="201" t="s">
        <v>198</v>
      </c>
      <c r="B29" s="258" t="s">
        <v>372</v>
      </c>
      <c r="C29" s="208">
        <v>21</v>
      </c>
      <c r="D29" s="207">
        <f t="shared" si="0"/>
        <v>21</v>
      </c>
      <c r="E29" s="164">
        <v>0</v>
      </c>
      <c r="F29" s="107">
        <f t="shared" si="1"/>
        <v>0</v>
      </c>
      <c r="G29" s="97">
        <f t="shared" si="2"/>
        <v>21</v>
      </c>
      <c r="H29" s="67"/>
      <c r="I29" s="100">
        <f t="shared" si="3"/>
        <v>0</v>
      </c>
      <c r="J29" s="67"/>
      <c r="K29" s="2"/>
      <c r="L29" s="2"/>
      <c r="M29" s="2"/>
      <c r="N29" s="2"/>
      <c r="O29" s="2"/>
      <c r="P29" s="108">
        <f t="shared" si="4"/>
        <v>0</v>
      </c>
      <c r="Q29" s="12"/>
      <c r="R29" s="166" t="s">
        <v>102</v>
      </c>
      <c r="S29" s="110">
        <f t="shared" si="5"/>
        <v>15</v>
      </c>
      <c r="T29" s="12" t="s">
        <v>367</v>
      </c>
      <c r="U29" s="2" t="s">
        <v>367</v>
      </c>
      <c r="V29" s="2" t="s">
        <v>367</v>
      </c>
      <c r="W29" s="2" t="s">
        <v>367</v>
      </c>
      <c r="X29" s="2" t="s">
        <v>367</v>
      </c>
      <c r="Y29" s="2" t="s">
        <v>367</v>
      </c>
      <c r="Z29" s="2" t="s">
        <v>367</v>
      </c>
      <c r="AA29" s="2" t="s">
        <v>367</v>
      </c>
      <c r="AB29" s="2" t="s">
        <v>367</v>
      </c>
      <c r="AC29" s="2" t="s">
        <v>367</v>
      </c>
      <c r="AD29" s="2" t="s">
        <v>367</v>
      </c>
      <c r="AE29" s="2" t="s">
        <v>367</v>
      </c>
      <c r="AF29" s="93">
        <f t="shared" si="6"/>
        <v>60</v>
      </c>
      <c r="AG29" s="67" t="s">
        <v>102</v>
      </c>
      <c r="AH29" s="44"/>
      <c r="AI29" s="46" t="s">
        <v>102</v>
      </c>
      <c r="AJ29" s="68"/>
      <c r="AK29" s="68"/>
      <c r="AL29" s="68"/>
      <c r="AM29" s="69" t="s">
        <v>102</v>
      </c>
      <c r="AN29" s="115">
        <f t="shared" si="7"/>
        <v>24</v>
      </c>
      <c r="AO29" s="67" t="s">
        <v>102</v>
      </c>
      <c r="AP29" s="68" t="s">
        <v>102</v>
      </c>
      <c r="AQ29" s="116">
        <f t="shared" si="8"/>
        <v>16</v>
      </c>
      <c r="AR29" s="45"/>
      <c r="AS29" s="46"/>
      <c r="AT29" s="44" t="s">
        <v>326</v>
      </c>
      <c r="AU29" s="118">
        <f t="shared" si="9"/>
        <v>0</v>
      </c>
      <c r="AV29" s="153">
        <f t="shared" si="10"/>
        <v>136</v>
      </c>
      <c r="AW29" s="241" t="s">
        <v>20</v>
      </c>
      <c r="AX29" s="191">
        <f t="shared" si="11"/>
        <v>1.9079685746352413</v>
      </c>
      <c r="AY29" s="192">
        <f t="shared" si="12"/>
        <v>45.33333333333333</v>
      </c>
    </row>
    <row r="30" spans="1:51" ht="14.25" customHeight="1">
      <c r="A30" s="201" t="s">
        <v>45</v>
      </c>
      <c r="B30" s="212" t="s">
        <v>235</v>
      </c>
      <c r="C30" s="94">
        <v>-19</v>
      </c>
      <c r="D30" s="103">
        <f t="shared" si="0"/>
        <v>-19</v>
      </c>
      <c r="E30" s="2">
        <v>2</v>
      </c>
      <c r="F30" s="107">
        <f t="shared" si="1"/>
        <v>2</v>
      </c>
      <c r="G30" s="97">
        <f t="shared" si="2"/>
        <v>-17</v>
      </c>
      <c r="H30" s="12" t="s">
        <v>366</v>
      </c>
      <c r="I30" s="100">
        <f t="shared" si="3"/>
        <v>15</v>
      </c>
      <c r="J30" s="12" t="s">
        <v>102</v>
      </c>
      <c r="K30" s="2"/>
      <c r="L30" s="2"/>
      <c r="M30" s="2"/>
      <c r="N30" s="11"/>
      <c r="O30" s="2"/>
      <c r="P30" s="108">
        <f t="shared" si="4"/>
        <v>15</v>
      </c>
      <c r="Q30" s="12"/>
      <c r="R30" s="164" t="s">
        <v>102</v>
      </c>
      <c r="S30" s="110">
        <f t="shared" si="5"/>
        <v>15</v>
      </c>
      <c r="T30" s="12" t="s">
        <v>367</v>
      </c>
      <c r="U30" s="2" t="s">
        <v>367</v>
      </c>
      <c r="V30" s="2" t="s">
        <v>367</v>
      </c>
      <c r="W30" s="2" t="s">
        <v>367</v>
      </c>
      <c r="X30" s="2" t="s">
        <v>367</v>
      </c>
      <c r="Y30" s="2" t="s">
        <v>367</v>
      </c>
      <c r="Z30" s="2" t="s">
        <v>367</v>
      </c>
      <c r="AA30" s="2" t="s">
        <v>367</v>
      </c>
      <c r="AB30" s="2" t="s">
        <v>367</v>
      </c>
      <c r="AC30" s="238" t="s">
        <v>367</v>
      </c>
      <c r="AD30" s="238" t="s">
        <v>367</v>
      </c>
      <c r="AE30" s="238" t="s">
        <v>367</v>
      </c>
      <c r="AF30" s="93">
        <f t="shared" si="6"/>
        <v>60</v>
      </c>
      <c r="AG30" s="67" t="s">
        <v>102</v>
      </c>
      <c r="AH30" s="224"/>
      <c r="AI30" s="46" t="s">
        <v>102</v>
      </c>
      <c r="AJ30" s="68" t="s">
        <v>102</v>
      </c>
      <c r="AK30" s="2"/>
      <c r="AL30" s="2"/>
      <c r="AM30" s="69" t="s">
        <v>102</v>
      </c>
      <c r="AN30" s="115">
        <f t="shared" si="7"/>
        <v>32</v>
      </c>
      <c r="AO30" s="12" t="s">
        <v>102</v>
      </c>
      <c r="AP30" s="2" t="s">
        <v>102</v>
      </c>
      <c r="AQ30" s="116">
        <f t="shared" si="8"/>
        <v>16</v>
      </c>
      <c r="AR30" s="45"/>
      <c r="AS30" s="46"/>
      <c r="AT30" s="44" t="s">
        <v>326</v>
      </c>
      <c r="AU30" s="118">
        <f t="shared" si="9"/>
        <v>0</v>
      </c>
      <c r="AV30" s="153">
        <f t="shared" si="10"/>
        <v>136</v>
      </c>
      <c r="AW30" s="241" t="s">
        <v>21</v>
      </c>
      <c r="AX30" s="191">
        <f t="shared" si="11"/>
        <v>1.9079685746352413</v>
      </c>
      <c r="AY30" s="192">
        <f t="shared" si="12"/>
        <v>45.33333333333333</v>
      </c>
    </row>
    <row r="31" spans="1:51" ht="14.25" customHeight="1">
      <c r="A31" s="201" t="s">
        <v>43</v>
      </c>
      <c r="B31" s="212" t="s">
        <v>234</v>
      </c>
      <c r="C31" s="94">
        <v>-4</v>
      </c>
      <c r="D31" s="103">
        <f t="shared" si="0"/>
        <v>-4</v>
      </c>
      <c r="E31" s="2">
        <v>0</v>
      </c>
      <c r="F31" s="107">
        <f t="shared" si="1"/>
        <v>0</v>
      </c>
      <c r="G31" s="97">
        <f t="shared" si="2"/>
        <v>-4</v>
      </c>
      <c r="H31" s="12" t="s">
        <v>366</v>
      </c>
      <c r="I31" s="100">
        <f t="shared" si="3"/>
        <v>15</v>
      </c>
      <c r="J31" s="12" t="s">
        <v>102</v>
      </c>
      <c r="K31" s="2"/>
      <c r="L31" s="2"/>
      <c r="M31" s="2"/>
      <c r="N31" s="11"/>
      <c r="O31" s="2"/>
      <c r="P31" s="108">
        <f t="shared" si="4"/>
        <v>15</v>
      </c>
      <c r="Q31" s="12"/>
      <c r="R31" s="164" t="s">
        <v>102</v>
      </c>
      <c r="S31" s="110">
        <f t="shared" si="5"/>
        <v>15</v>
      </c>
      <c r="T31" s="12" t="s">
        <v>367</v>
      </c>
      <c r="U31" s="2"/>
      <c r="V31" s="2" t="s">
        <v>367</v>
      </c>
      <c r="W31" s="2" t="s">
        <v>367</v>
      </c>
      <c r="X31" s="2" t="s">
        <v>367</v>
      </c>
      <c r="Y31" s="2" t="s">
        <v>367</v>
      </c>
      <c r="Z31" s="2" t="s">
        <v>367</v>
      </c>
      <c r="AA31" s="2" t="s">
        <v>367</v>
      </c>
      <c r="AB31" s="2" t="s">
        <v>367</v>
      </c>
      <c r="AC31" s="238" t="s">
        <v>367</v>
      </c>
      <c r="AD31" s="238"/>
      <c r="AE31" s="238" t="s">
        <v>367</v>
      </c>
      <c r="AF31" s="93">
        <f t="shared" si="6"/>
        <v>50</v>
      </c>
      <c r="AG31" s="67"/>
      <c r="AH31" s="224"/>
      <c r="AI31" s="46" t="s">
        <v>102</v>
      </c>
      <c r="AJ31" s="68" t="s">
        <v>102</v>
      </c>
      <c r="AK31" s="2"/>
      <c r="AL31" s="2"/>
      <c r="AM31" s="69" t="s">
        <v>102</v>
      </c>
      <c r="AN31" s="115">
        <f t="shared" si="7"/>
        <v>24</v>
      </c>
      <c r="AO31" s="12" t="s">
        <v>102</v>
      </c>
      <c r="AP31" s="2" t="s">
        <v>102</v>
      </c>
      <c r="AQ31" s="116">
        <f t="shared" si="8"/>
        <v>16</v>
      </c>
      <c r="AR31" s="45"/>
      <c r="AS31" s="46"/>
      <c r="AT31" s="44" t="s">
        <v>326</v>
      </c>
      <c r="AU31" s="118">
        <f t="shared" si="9"/>
        <v>0</v>
      </c>
      <c r="AV31" s="153">
        <f t="shared" si="10"/>
        <v>131</v>
      </c>
      <c r="AW31" s="241" t="s">
        <v>22</v>
      </c>
      <c r="AX31" s="191">
        <f t="shared" si="11"/>
        <v>1.8378226711560044</v>
      </c>
      <c r="AY31" s="192">
        <f t="shared" si="12"/>
        <v>43.666666666666664</v>
      </c>
    </row>
    <row r="32" spans="1:51" ht="14.25" customHeight="1">
      <c r="A32" s="201" t="s">
        <v>19</v>
      </c>
      <c r="B32" s="212" t="s">
        <v>214</v>
      </c>
      <c r="C32" s="94">
        <v>-2</v>
      </c>
      <c r="D32" s="103">
        <f t="shared" si="0"/>
        <v>-2</v>
      </c>
      <c r="E32" s="2">
        <v>-17</v>
      </c>
      <c r="F32" s="107">
        <f t="shared" si="1"/>
        <v>0</v>
      </c>
      <c r="G32" s="97">
        <f t="shared" si="2"/>
        <v>-2</v>
      </c>
      <c r="H32" s="12" t="s">
        <v>366</v>
      </c>
      <c r="I32" s="100">
        <f t="shared" si="3"/>
        <v>15</v>
      </c>
      <c r="J32" s="12" t="s">
        <v>102</v>
      </c>
      <c r="K32" s="2"/>
      <c r="L32" s="2"/>
      <c r="M32" s="2"/>
      <c r="N32" s="11"/>
      <c r="O32" s="2"/>
      <c r="P32" s="108">
        <f t="shared" si="4"/>
        <v>15</v>
      </c>
      <c r="Q32" s="12"/>
      <c r="R32" s="164" t="s">
        <v>102</v>
      </c>
      <c r="S32" s="110">
        <f t="shared" si="5"/>
        <v>15</v>
      </c>
      <c r="T32" s="12" t="s">
        <v>367</v>
      </c>
      <c r="U32" s="2" t="s">
        <v>367</v>
      </c>
      <c r="V32" s="2" t="s">
        <v>367</v>
      </c>
      <c r="W32" s="2" t="s">
        <v>367</v>
      </c>
      <c r="X32" s="2" t="s">
        <v>367</v>
      </c>
      <c r="Y32" s="2" t="s">
        <v>367</v>
      </c>
      <c r="Z32" s="2" t="s">
        <v>367</v>
      </c>
      <c r="AA32" s="2" t="s">
        <v>367</v>
      </c>
      <c r="AB32" s="2" t="s">
        <v>367</v>
      </c>
      <c r="AC32" s="2" t="s">
        <v>367</v>
      </c>
      <c r="AD32" s="2" t="s">
        <v>367</v>
      </c>
      <c r="AE32" s="2" t="s">
        <v>367</v>
      </c>
      <c r="AF32" s="93">
        <f t="shared" si="6"/>
        <v>60</v>
      </c>
      <c r="AG32" s="12"/>
      <c r="AH32" s="224"/>
      <c r="AI32" s="46" t="s">
        <v>102</v>
      </c>
      <c r="AJ32" s="2"/>
      <c r="AK32" s="2"/>
      <c r="AL32" s="2"/>
      <c r="AM32" s="69" t="s">
        <v>102</v>
      </c>
      <c r="AN32" s="115">
        <f t="shared" si="7"/>
        <v>16</v>
      </c>
      <c r="AO32" s="12" t="s">
        <v>102</v>
      </c>
      <c r="AP32" s="2"/>
      <c r="AQ32" s="116">
        <f t="shared" si="8"/>
        <v>8</v>
      </c>
      <c r="AR32" s="45"/>
      <c r="AS32" s="46"/>
      <c r="AT32" s="44" t="s">
        <v>326</v>
      </c>
      <c r="AU32" s="118">
        <f t="shared" si="9"/>
        <v>0</v>
      </c>
      <c r="AV32" s="153">
        <f t="shared" si="10"/>
        <v>127</v>
      </c>
      <c r="AW32" s="241" t="s">
        <v>23</v>
      </c>
      <c r="AX32" s="191">
        <f t="shared" si="11"/>
        <v>1.781705948372615</v>
      </c>
      <c r="AY32" s="192">
        <f t="shared" si="12"/>
        <v>42.333333333333336</v>
      </c>
    </row>
    <row r="33" spans="1:51" ht="14.25" customHeight="1">
      <c r="A33" s="201" t="s">
        <v>35</v>
      </c>
      <c r="B33" s="212" t="s">
        <v>356</v>
      </c>
      <c r="C33" s="94">
        <v>-8</v>
      </c>
      <c r="D33" s="103">
        <f t="shared" si="0"/>
        <v>-8</v>
      </c>
      <c r="E33" s="2">
        <v>5</v>
      </c>
      <c r="F33" s="107">
        <f t="shared" si="1"/>
        <v>5</v>
      </c>
      <c r="G33" s="97">
        <f t="shared" si="2"/>
        <v>-3</v>
      </c>
      <c r="H33" s="12" t="s">
        <v>366</v>
      </c>
      <c r="I33" s="100">
        <f t="shared" si="3"/>
        <v>15</v>
      </c>
      <c r="J33" s="12" t="s">
        <v>102</v>
      </c>
      <c r="K33" s="2"/>
      <c r="L33" s="2"/>
      <c r="M33" s="2"/>
      <c r="N33" s="11"/>
      <c r="O33" s="2"/>
      <c r="P33" s="108">
        <f t="shared" si="4"/>
        <v>15</v>
      </c>
      <c r="Q33" s="12"/>
      <c r="R33" s="164" t="s">
        <v>102</v>
      </c>
      <c r="S33" s="110">
        <f t="shared" si="5"/>
        <v>15</v>
      </c>
      <c r="T33" s="12"/>
      <c r="U33" s="2" t="s">
        <v>367</v>
      </c>
      <c r="V33" s="2"/>
      <c r="W33" s="2" t="s">
        <v>367</v>
      </c>
      <c r="X33" s="2"/>
      <c r="Y33" s="2" t="s">
        <v>367</v>
      </c>
      <c r="Z33" s="2" t="s">
        <v>367</v>
      </c>
      <c r="AA33" s="2" t="s">
        <v>367</v>
      </c>
      <c r="AB33" s="2" t="s">
        <v>367</v>
      </c>
      <c r="AC33" s="2" t="s">
        <v>367</v>
      </c>
      <c r="AD33" s="2" t="s">
        <v>367</v>
      </c>
      <c r="AE33" s="2" t="s">
        <v>367</v>
      </c>
      <c r="AF33" s="93">
        <f t="shared" si="6"/>
        <v>45</v>
      </c>
      <c r="AG33" s="67" t="s">
        <v>102</v>
      </c>
      <c r="AH33" s="224" t="s">
        <v>102</v>
      </c>
      <c r="AI33" s="46" t="s">
        <v>102</v>
      </c>
      <c r="AJ33" s="68" t="s">
        <v>102</v>
      </c>
      <c r="AK33" s="2"/>
      <c r="AL33" s="2"/>
      <c r="AM33" s="69" t="s">
        <v>102</v>
      </c>
      <c r="AN33" s="115">
        <f t="shared" si="7"/>
        <v>40</v>
      </c>
      <c r="AO33" s="12"/>
      <c r="AP33" s="2"/>
      <c r="AQ33" s="116">
        <f t="shared" si="8"/>
        <v>0</v>
      </c>
      <c r="AR33" s="45"/>
      <c r="AS33" s="46"/>
      <c r="AT33" s="44" t="s">
        <v>326</v>
      </c>
      <c r="AU33" s="118">
        <f t="shared" si="9"/>
        <v>0</v>
      </c>
      <c r="AV33" s="240">
        <f t="shared" si="10"/>
        <v>127</v>
      </c>
      <c r="AW33" s="241" t="s">
        <v>24</v>
      </c>
      <c r="AX33" s="191">
        <f t="shared" si="11"/>
        <v>1.781705948372615</v>
      </c>
      <c r="AY33" s="192">
        <f t="shared" si="12"/>
        <v>42.333333333333336</v>
      </c>
    </row>
    <row r="34" spans="1:51" ht="14.25" customHeight="1">
      <c r="A34" s="201" t="s">
        <v>21</v>
      </c>
      <c r="B34" s="213" t="s">
        <v>218</v>
      </c>
      <c r="C34" s="96">
        <v>-6</v>
      </c>
      <c r="D34" s="103">
        <f t="shared" si="0"/>
        <v>-6</v>
      </c>
      <c r="E34" s="52">
        <v>12</v>
      </c>
      <c r="F34" s="107">
        <f t="shared" si="1"/>
        <v>12</v>
      </c>
      <c r="G34" s="97">
        <f t="shared" si="2"/>
        <v>6</v>
      </c>
      <c r="H34" s="12" t="s">
        <v>366</v>
      </c>
      <c r="I34" s="100">
        <f t="shared" si="3"/>
        <v>15</v>
      </c>
      <c r="J34" s="49" t="s">
        <v>102</v>
      </c>
      <c r="K34" s="52"/>
      <c r="L34" s="52"/>
      <c r="M34" s="52"/>
      <c r="N34" s="52"/>
      <c r="O34" s="52"/>
      <c r="P34" s="108">
        <f t="shared" si="4"/>
        <v>15</v>
      </c>
      <c r="Q34" s="49"/>
      <c r="R34" s="164" t="s">
        <v>102</v>
      </c>
      <c r="S34" s="110">
        <f t="shared" si="5"/>
        <v>15</v>
      </c>
      <c r="T34" s="49"/>
      <c r="U34" s="52"/>
      <c r="V34" s="52"/>
      <c r="W34" s="52"/>
      <c r="X34" s="52"/>
      <c r="Y34" s="52" t="s">
        <v>367</v>
      </c>
      <c r="Z34" s="52" t="s">
        <v>367</v>
      </c>
      <c r="AA34" s="52" t="s">
        <v>367</v>
      </c>
      <c r="AB34" s="52" t="s">
        <v>367</v>
      </c>
      <c r="AC34" s="52" t="s">
        <v>367</v>
      </c>
      <c r="AD34" s="238" t="s">
        <v>367</v>
      </c>
      <c r="AE34" s="238" t="s">
        <v>367</v>
      </c>
      <c r="AF34" s="93">
        <f t="shared" si="6"/>
        <v>35</v>
      </c>
      <c r="AG34" s="250" t="s">
        <v>102</v>
      </c>
      <c r="AH34" s="236" t="s">
        <v>102</v>
      </c>
      <c r="AI34" s="249" t="s">
        <v>102</v>
      </c>
      <c r="AJ34" s="52"/>
      <c r="AK34" s="52"/>
      <c r="AL34" s="255" t="s">
        <v>102</v>
      </c>
      <c r="AM34" s="251"/>
      <c r="AN34" s="115">
        <f t="shared" si="7"/>
        <v>32</v>
      </c>
      <c r="AO34" s="49"/>
      <c r="AP34" s="52" t="s">
        <v>102</v>
      </c>
      <c r="AQ34" s="116">
        <f t="shared" si="8"/>
        <v>8</v>
      </c>
      <c r="AR34" s="49"/>
      <c r="AS34" s="52"/>
      <c r="AT34" s="265" t="s">
        <v>326</v>
      </c>
      <c r="AU34" s="118">
        <f t="shared" si="9"/>
        <v>0</v>
      </c>
      <c r="AV34" s="153">
        <f t="shared" si="10"/>
        <v>126</v>
      </c>
      <c r="AW34" s="241" t="s">
        <v>25</v>
      </c>
      <c r="AX34" s="191">
        <f t="shared" si="11"/>
        <v>1.7676767676767675</v>
      </c>
      <c r="AY34" s="192">
        <f t="shared" si="12"/>
        <v>42</v>
      </c>
    </row>
    <row r="35" spans="1:51" ht="14.25" customHeight="1">
      <c r="A35" s="201" t="s">
        <v>18</v>
      </c>
      <c r="B35" s="212" t="s">
        <v>70</v>
      </c>
      <c r="C35" s="95"/>
      <c r="D35" s="207">
        <f t="shared" si="0"/>
        <v>0</v>
      </c>
      <c r="E35" s="91"/>
      <c r="F35" s="107">
        <f t="shared" si="1"/>
        <v>0</v>
      </c>
      <c r="G35" s="97">
        <f t="shared" si="2"/>
        <v>0</v>
      </c>
      <c r="H35" s="12" t="s">
        <v>366</v>
      </c>
      <c r="I35" s="100">
        <f t="shared" si="3"/>
        <v>15</v>
      </c>
      <c r="J35" s="12" t="s">
        <v>102</v>
      </c>
      <c r="K35" s="2"/>
      <c r="L35" s="2"/>
      <c r="M35" s="2"/>
      <c r="N35" s="11"/>
      <c r="O35" s="2"/>
      <c r="P35" s="108">
        <f t="shared" si="4"/>
        <v>15</v>
      </c>
      <c r="Q35" s="90"/>
      <c r="R35" s="165"/>
      <c r="S35" s="110">
        <f t="shared" si="5"/>
        <v>0</v>
      </c>
      <c r="T35" s="12" t="s">
        <v>367</v>
      </c>
      <c r="U35" s="2" t="s">
        <v>367</v>
      </c>
      <c r="V35" s="2" t="s">
        <v>367</v>
      </c>
      <c r="W35" s="2" t="s">
        <v>367</v>
      </c>
      <c r="X35" s="2" t="s">
        <v>367</v>
      </c>
      <c r="Y35" s="2" t="s">
        <v>367</v>
      </c>
      <c r="Z35" s="2" t="s">
        <v>367</v>
      </c>
      <c r="AA35" s="2" t="s">
        <v>367</v>
      </c>
      <c r="AB35" s="2" t="s">
        <v>367</v>
      </c>
      <c r="AC35" s="2" t="s">
        <v>367</v>
      </c>
      <c r="AD35" s="2" t="s">
        <v>367</v>
      </c>
      <c r="AE35" s="2" t="s">
        <v>367</v>
      </c>
      <c r="AF35" s="93">
        <f t="shared" si="6"/>
        <v>60</v>
      </c>
      <c r="AG35" s="12"/>
      <c r="AH35" s="224"/>
      <c r="AI35" s="46" t="s">
        <v>102</v>
      </c>
      <c r="AJ35" s="2"/>
      <c r="AK35" s="2"/>
      <c r="AL35" s="2"/>
      <c r="AM35" s="69" t="s">
        <v>102</v>
      </c>
      <c r="AN35" s="115">
        <f t="shared" si="7"/>
        <v>16</v>
      </c>
      <c r="AO35" s="12" t="s">
        <v>102</v>
      </c>
      <c r="AP35" s="2" t="s">
        <v>102</v>
      </c>
      <c r="AQ35" s="116">
        <f t="shared" si="8"/>
        <v>16</v>
      </c>
      <c r="AR35" s="67"/>
      <c r="AS35" s="68"/>
      <c r="AT35" s="44" t="s">
        <v>326</v>
      </c>
      <c r="AU35" s="118">
        <f t="shared" si="9"/>
        <v>0</v>
      </c>
      <c r="AV35" s="153">
        <f t="shared" si="10"/>
        <v>122</v>
      </c>
      <c r="AW35" s="241" t="s">
        <v>26</v>
      </c>
      <c r="AX35" s="191">
        <f t="shared" si="11"/>
        <v>1.711560044893378</v>
      </c>
      <c r="AY35" s="192">
        <f t="shared" si="12"/>
        <v>40.666666666666664</v>
      </c>
    </row>
    <row r="36" spans="1:51" ht="14.25" customHeight="1">
      <c r="A36" s="201" t="s">
        <v>24</v>
      </c>
      <c r="B36" s="212" t="s">
        <v>221</v>
      </c>
      <c r="C36" s="94">
        <v>-19</v>
      </c>
      <c r="D36" s="170">
        <f t="shared" si="0"/>
        <v>-19</v>
      </c>
      <c r="E36" s="2">
        <v>34</v>
      </c>
      <c r="F36" s="107">
        <f t="shared" si="1"/>
        <v>34</v>
      </c>
      <c r="G36" s="97">
        <f t="shared" si="2"/>
        <v>15</v>
      </c>
      <c r="H36" s="12"/>
      <c r="I36" s="100">
        <f t="shared" si="3"/>
        <v>0</v>
      </c>
      <c r="J36" s="12" t="s">
        <v>102</v>
      </c>
      <c r="K36" s="2"/>
      <c r="L36" s="2"/>
      <c r="M36" s="2"/>
      <c r="N36" s="11"/>
      <c r="O36" s="2"/>
      <c r="P36" s="108">
        <f t="shared" si="4"/>
        <v>15</v>
      </c>
      <c r="Q36" s="12"/>
      <c r="R36" s="164" t="s">
        <v>102</v>
      </c>
      <c r="S36" s="110">
        <f t="shared" si="5"/>
        <v>15</v>
      </c>
      <c r="T36" s="12"/>
      <c r="U36" s="2"/>
      <c r="V36" s="2" t="s">
        <v>367</v>
      </c>
      <c r="W36" s="2"/>
      <c r="X36" s="2" t="s">
        <v>367</v>
      </c>
      <c r="Y36" s="2" t="s">
        <v>367</v>
      </c>
      <c r="Z36" s="2"/>
      <c r="AA36" s="2"/>
      <c r="AB36" s="2" t="s">
        <v>367</v>
      </c>
      <c r="AC36" s="2"/>
      <c r="AD36" s="2" t="s">
        <v>367</v>
      </c>
      <c r="AE36" s="2" t="s">
        <v>367</v>
      </c>
      <c r="AF36" s="93">
        <f t="shared" si="6"/>
        <v>30</v>
      </c>
      <c r="AG36" s="67" t="s">
        <v>102</v>
      </c>
      <c r="AH36" s="6"/>
      <c r="AI36" s="266"/>
      <c r="AJ36" s="68" t="s">
        <v>102</v>
      </c>
      <c r="AK36" s="68"/>
      <c r="AL36" s="68" t="s">
        <v>102</v>
      </c>
      <c r="AM36" s="69" t="s">
        <v>102</v>
      </c>
      <c r="AN36" s="115">
        <f t="shared" si="7"/>
        <v>32</v>
      </c>
      <c r="AO36" s="12"/>
      <c r="AP36" s="2"/>
      <c r="AQ36" s="116">
        <f t="shared" si="8"/>
        <v>0</v>
      </c>
      <c r="AR36" s="67" t="s">
        <v>102</v>
      </c>
      <c r="AS36" s="68"/>
      <c r="AT36" s="69" t="s">
        <v>326</v>
      </c>
      <c r="AU36" s="118">
        <f t="shared" si="9"/>
        <v>15</v>
      </c>
      <c r="AV36" s="153">
        <f t="shared" si="10"/>
        <v>122</v>
      </c>
      <c r="AW36" s="241" t="s">
        <v>27</v>
      </c>
      <c r="AX36" s="191">
        <f t="shared" si="11"/>
        <v>1.711560044893378</v>
      </c>
      <c r="AY36" s="192">
        <f t="shared" si="12"/>
        <v>40.666666666666664</v>
      </c>
    </row>
    <row r="37" spans="1:51" ht="14.25" customHeight="1">
      <c r="A37" s="201" t="s">
        <v>32</v>
      </c>
      <c r="B37" s="210" t="s">
        <v>229</v>
      </c>
      <c r="C37" s="94">
        <v>-26</v>
      </c>
      <c r="D37" s="170">
        <f t="shared" si="0"/>
        <v>-26</v>
      </c>
      <c r="E37" s="2">
        <v>0</v>
      </c>
      <c r="F37" s="107">
        <f t="shared" si="1"/>
        <v>0</v>
      </c>
      <c r="G37" s="97">
        <f t="shared" si="2"/>
        <v>-26</v>
      </c>
      <c r="H37" s="12" t="s">
        <v>366</v>
      </c>
      <c r="I37" s="100">
        <f t="shared" si="3"/>
        <v>15</v>
      </c>
      <c r="J37" s="12" t="s">
        <v>102</v>
      </c>
      <c r="K37" s="2"/>
      <c r="L37" s="2"/>
      <c r="M37" s="2"/>
      <c r="N37" s="11"/>
      <c r="O37" s="2"/>
      <c r="P37" s="108">
        <f t="shared" si="4"/>
        <v>15</v>
      </c>
      <c r="Q37" s="12"/>
      <c r="R37" s="164"/>
      <c r="S37" s="110">
        <f t="shared" si="5"/>
        <v>0</v>
      </c>
      <c r="T37" s="12" t="s">
        <v>367</v>
      </c>
      <c r="U37" s="2" t="s">
        <v>367</v>
      </c>
      <c r="V37" s="2" t="s">
        <v>367</v>
      </c>
      <c r="W37" s="2" t="s">
        <v>367</v>
      </c>
      <c r="X37" s="2" t="s">
        <v>367</v>
      </c>
      <c r="Y37" s="2" t="s">
        <v>367</v>
      </c>
      <c r="Z37" s="2" t="s">
        <v>367</v>
      </c>
      <c r="AA37" s="2" t="s">
        <v>367</v>
      </c>
      <c r="AB37" s="2" t="s">
        <v>367</v>
      </c>
      <c r="AC37" s="2" t="s">
        <v>367</v>
      </c>
      <c r="AD37" s="2" t="s">
        <v>367</v>
      </c>
      <c r="AE37" s="2" t="s">
        <v>367</v>
      </c>
      <c r="AF37" s="93">
        <f t="shared" si="6"/>
        <v>60</v>
      </c>
      <c r="AG37" s="67" t="s">
        <v>102</v>
      </c>
      <c r="AH37" s="6"/>
      <c r="AI37" s="68" t="s">
        <v>102</v>
      </c>
      <c r="AJ37" s="68" t="s">
        <v>102</v>
      </c>
      <c r="AK37" s="2"/>
      <c r="AL37" s="68" t="s">
        <v>102</v>
      </c>
      <c r="AM37" s="69" t="s">
        <v>102</v>
      </c>
      <c r="AN37" s="115">
        <f t="shared" si="7"/>
        <v>40</v>
      </c>
      <c r="AO37" s="12" t="s">
        <v>102</v>
      </c>
      <c r="AP37" s="2" t="s">
        <v>102</v>
      </c>
      <c r="AQ37" s="116">
        <f t="shared" si="8"/>
        <v>16</v>
      </c>
      <c r="AR37" s="67"/>
      <c r="AS37" s="68"/>
      <c r="AT37" s="69" t="s">
        <v>326</v>
      </c>
      <c r="AU37" s="118">
        <f t="shared" si="9"/>
        <v>0</v>
      </c>
      <c r="AV37" s="240">
        <f t="shared" si="10"/>
        <v>120</v>
      </c>
      <c r="AW37" s="241" t="s">
        <v>28</v>
      </c>
      <c r="AX37" s="191">
        <f t="shared" si="11"/>
        <v>1.6835016835016834</v>
      </c>
      <c r="AY37" s="192">
        <f t="shared" si="12"/>
        <v>40</v>
      </c>
    </row>
    <row r="38" spans="1:51" ht="14.25" customHeight="1">
      <c r="A38" s="201" t="s">
        <v>12</v>
      </c>
      <c r="B38" s="212" t="s">
        <v>67</v>
      </c>
      <c r="C38" s="94">
        <v>-12</v>
      </c>
      <c r="D38" s="103">
        <f aca="true" t="shared" si="13" ref="D38:D69">C38</f>
        <v>-12</v>
      </c>
      <c r="E38" s="2">
        <v>-3</v>
      </c>
      <c r="F38" s="107">
        <f aca="true" t="shared" si="14" ref="F38:F69">IF(E38&gt;0,E38,0)</f>
        <v>0</v>
      </c>
      <c r="G38" s="97">
        <f aca="true" t="shared" si="15" ref="G38:G69">D38+F38</f>
        <v>-12</v>
      </c>
      <c r="H38" s="12" t="s">
        <v>366</v>
      </c>
      <c r="I38" s="100">
        <f aca="true" t="shared" si="16" ref="I38:I69">IF(H38="ANO",15,0)</f>
        <v>15</v>
      </c>
      <c r="J38" s="12" t="s">
        <v>102</v>
      </c>
      <c r="K38" s="2"/>
      <c r="L38" s="2"/>
      <c r="M38" s="2"/>
      <c r="N38" s="11"/>
      <c r="O38" s="2"/>
      <c r="P38" s="108">
        <f aca="true" t="shared" si="17" ref="P38:P69">IF(J38="ANO",15,0)+IF(K38="ANO",15,0)+IF(L38="ANO",10,0)+IF(M38="ANO",10,0)+IF(N38="ANO",5,0)+IF(O38="ANO",5,0)</f>
        <v>15</v>
      </c>
      <c r="Q38" s="12"/>
      <c r="R38" s="164" t="s">
        <v>102</v>
      </c>
      <c r="S38" s="110">
        <f aca="true" t="shared" si="18" ref="S38:S69">IF(Q38="ANO",8,0)+IF(R38="ANO",15,0)</f>
        <v>15</v>
      </c>
      <c r="T38" s="12"/>
      <c r="U38" s="2"/>
      <c r="V38" s="2"/>
      <c r="W38" s="2" t="s">
        <v>367</v>
      </c>
      <c r="X38" s="2" t="s">
        <v>367</v>
      </c>
      <c r="Y38" s="2" t="s">
        <v>367</v>
      </c>
      <c r="Z38" s="2" t="s">
        <v>367</v>
      </c>
      <c r="AA38" s="2" t="s">
        <v>367</v>
      </c>
      <c r="AB38" s="2" t="s">
        <v>367</v>
      </c>
      <c r="AC38" s="2" t="s">
        <v>367</v>
      </c>
      <c r="AD38" s="2" t="s">
        <v>367</v>
      </c>
      <c r="AE38" s="2"/>
      <c r="AF38" s="93">
        <f aca="true" t="shared" si="19" ref="AF38:AF69">IF(T38="ANO",5,0)+IF(U38="ANO",5,0)+IF(V38="ANO",5,0)+IF(W38="ANO",5,0)+IF(X38="ANO",5,0)+IF(Y38="ANO",5,0)+IF(Z38="ANO",5,0)+IF(AA38="ANO",5,0)+IF(AB38="ANO",5,0)+IF(AC38="ANO",5,0)+IF(AD38="ANO",5,0)+IF(AE38="ANO",5,0)</f>
        <v>40</v>
      </c>
      <c r="AG38" s="67" t="s">
        <v>102</v>
      </c>
      <c r="AH38" s="224"/>
      <c r="AI38" s="253"/>
      <c r="AJ38" s="68" t="s">
        <v>102</v>
      </c>
      <c r="AK38" s="2"/>
      <c r="AL38" s="2"/>
      <c r="AM38" s="69" t="s">
        <v>102</v>
      </c>
      <c r="AN38" s="115">
        <f aca="true" t="shared" si="20" ref="AN38:AN69">IF(AG38="ANO",8,0)+IF(AH38="ANO",8,0)+IF(AI38="ANO",8,0)+IF(AJ38="ANO",8,0)+IF(AK38="ANO",8,0)+IF(AL38="ANO",8,0)+IF(AM38="ANO",8,0)</f>
        <v>24</v>
      </c>
      <c r="AO38" s="12" t="s">
        <v>102</v>
      </c>
      <c r="AP38" s="2" t="s">
        <v>102</v>
      </c>
      <c r="AQ38" s="116">
        <f aca="true" t="shared" si="21" ref="AQ38:AQ69">IF(AO38="ANO",8,0)+IF(AP38="ANO",8,0)</f>
        <v>16</v>
      </c>
      <c r="AR38" s="45"/>
      <c r="AS38" s="46"/>
      <c r="AT38" s="44" t="s">
        <v>326</v>
      </c>
      <c r="AU38" s="118">
        <f aca="true" t="shared" si="22" ref="AU38:AU69">IF(AR38="ANO",15,0)+IF(AS38="ANO",15,0)+IF(AT38="ANO",15,0)</f>
        <v>0</v>
      </c>
      <c r="AV38" s="153">
        <f aca="true" t="shared" si="23" ref="AV38:AV69">G38+I38+P38+S38+AF38+AN38+AQ38+AU38</f>
        <v>113</v>
      </c>
      <c r="AW38" s="241" t="s">
        <v>29</v>
      </c>
      <c r="AX38" s="191">
        <f aca="true" t="shared" si="24" ref="AX38:AX70">AV38/$AV$71*100</f>
        <v>1.585297418630752</v>
      </c>
      <c r="AY38" s="192">
        <f aca="true" t="shared" si="25" ref="AY38:AY70">AV38/$AY$5*100</f>
        <v>37.666666666666664</v>
      </c>
    </row>
    <row r="39" spans="1:51" ht="14.25" customHeight="1">
      <c r="A39" s="201" t="s">
        <v>25</v>
      </c>
      <c r="B39" s="212" t="s">
        <v>72</v>
      </c>
      <c r="C39" s="94">
        <v>-26</v>
      </c>
      <c r="D39" s="103">
        <f t="shared" si="13"/>
        <v>-26</v>
      </c>
      <c r="E39" s="2">
        <v>-4</v>
      </c>
      <c r="F39" s="107">
        <f t="shared" si="14"/>
        <v>0</v>
      </c>
      <c r="G39" s="97">
        <f t="shared" si="15"/>
        <v>-26</v>
      </c>
      <c r="H39" s="12"/>
      <c r="I39" s="100">
        <f t="shared" si="16"/>
        <v>0</v>
      </c>
      <c r="J39" s="12" t="s">
        <v>102</v>
      </c>
      <c r="K39" s="2"/>
      <c r="L39" s="2"/>
      <c r="M39" s="2"/>
      <c r="N39" s="11"/>
      <c r="O39" s="2"/>
      <c r="P39" s="108">
        <f t="shared" si="17"/>
        <v>15</v>
      </c>
      <c r="Q39" s="12"/>
      <c r="R39" s="164" t="s">
        <v>102</v>
      </c>
      <c r="S39" s="110">
        <f t="shared" si="18"/>
        <v>15</v>
      </c>
      <c r="T39" s="12" t="s">
        <v>367</v>
      </c>
      <c r="U39" s="2" t="s">
        <v>367</v>
      </c>
      <c r="V39" s="2" t="s">
        <v>367</v>
      </c>
      <c r="W39" s="2" t="s">
        <v>367</v>
      </c>
      <c r="X39" s="2" t="s">
        <v>367</v>
      </c>
      <c r="Y39" s="2" t="s">
        <v>367</v>
      </c>
      <c r="Z39" s="2" t="s">
        <v>367</v>
      </c>
      <c r="AA39" s="2" t="s">
        <v>367</v>
      </c>
      <c r="AB39" s="2" t="s">
        <v>367</v>
      </c>
      <c r="AC39" s="2" t="s">
        <v>367</v>
      </c>
      <c r="AD39" s="2" t="s">
        <v>367</v>
      </c>
      <c r="AE39" s="2" t="s">
        <v>367</v>
      </c>
      <c r="AF39" s="93">
        <f t="shared" si="19"/>
        <v>60</v>
      </c>
      <c r="AG39" s="67" t="s">
        <v>102</v>
      </c>
      <c r="AH39" s="224"/>
      <c r="AI39" s="46" t="s">
        <v>102</v>
      </c>
      <c r="AJ39" s="68" t="s">
        <v>102</v>
      </c>
      <c r="AK39" s="2"/>
      <c r="AL39" s="68" t="s">
        <v>102</v>
      </c>
      <c r="AM39" s="69" t="s">
        <v>102</v>
      </c>
      <c r="AN39" s="115">
        <f t="shared" si="20"/>
        <v>40</v>
      </c>
      <c r="AO39" s="12"/>
      <c r="AP39" s="2" t="s">
        <v>102</v>
      </c>
      <c r="AQ39" s="116">
        <f t="shared" si="21"/>
        <v>8</v>
      </c>
      <c r="AR39" s="45"/>
      <c r="AS39" s="46"/>
      <c r="AT39" s="44" t="s">
        <v>326</v>
      </c>
      <c r="AU39" s="118">
        <f t="shared" si="22"/>
        <v>0</v>
      </c>
      <c r="AV39" s="153">
        <f t="shared" si="23"/>
        <v>112</v>
      </c>
      <c r="AW39" s="241" t="s">
        <v>30</v>
      </c>
      <c r="AX39" s="191">
        <f t="shared" si="24"/>
        <v>1.5712682379349048</v>
      </c>
      <c r="AY39" s="192">
        <f t="shared" si="25"/>
        <v>37.333333333333336</v>
      </c>
    </row>
    <row r="40" spans="1:51" ht="14.25" customHeight="1">
      <c r="A40" s="201" t="s">
        <v>46</v>
      </c>
      <c r="B40" s="210" t="s">
        <v>77</v>
      </c>
      <c r="C40" s="94">
        <v>-24</v>
      </c>
      <c r="D40" s="207">
        <f t="shared" si="13"/>
        <v>-24</v>
      </c>
      <c r="E40" s="2">
        <v>0</v>
      </c>
      <c r="F40" s="107">
        <f t="shared" si="14"/>
        <v>0</v>
      </c>
      <c r="G40" s="97">
        <f t="shared" si="15"/>
        <v>-24</v>
      </c>
      <c r="H40" s="12" t="s">
        <v>366</v>
      </c>
      <c r="I40" s="100">
        <f t="shared" si="16"/>
        <v>15</v>
      </c>
      <c r="J40" s="12" t="s">
        <v>102</v>
      </c>
      <c r="K40" s="2"/>
      <c r="L40" s="2"/>
      <c r="M40" s="2"/>
      <c r="N40" s="11"/>
      <c r="O40" s="2"/>
      <c r="P40" s="108">
        <f t="shared" si="17"/>
        <v>15</v>
      </c>
      <c r="Q40" s="12"/>
      <c r="R40" s="164" t="s">
        <v>102</v>
      </c>
      <c r="S40" s="110">
        <f t="shared" si="18"/>
        <v>15</v>
      </c>
      <c r="T40" s="12" t="s">
        <v>367</v>
      </c>
      <c r="U40" s="2" t="s">
        <v>367</v>
      </c>
      <c r="V40" s="2" t="s">
        <v>367</v>
      </c>
      <c r="W40" s="2" t="s">
        <v>367</v>
      </c>
      <c r="X40" s="2" t="s">
        <v>367</v>
      </c>
      <c r="Y40" s="2" t="s">
        <v>367</v>
      </c>
      <c r="Z40" s="2" t="s">
        <v>367</v>
      </c>
      <c r="AA40" s="2" t="s">
        <v>367</v>
      </c>
      <c r="AB40" s="2" t="s">
        <v>367</v>
      </c>
      <c r="AC40" s="238" t="s">
        <v>367</v>
      </c>
      <c r="AD40" s="238" t="s">
        <v>367</v>
      </c>
      <c r="AE40" s="238" t="s">
        <v>367</v>
      </c>
      <c r="AF40" s="93">
        <f t="shared" si="19"/>
        <v>60</v>
      </c>
      <c r="AG40" s="12"/>
      <c r="AH40" s="224"/>
      <c r="AI40" s="253"/>
      <c r="AJ40" s="2"/>
      <c r="AK40" s="2"/>
      <c r="AL40" s="2"/>
      <c r="AM40" s="69" t="s">
        <v>102</v>
      </c>
      <c r="AN40" s="115">
        <f t="shared" si="20"/>
        <v>8</v>
      </c>
      <c r="AO40" s="12" t="s">
        <v>102</v>
      </c>
      <c r="AP40" s="2" t="s">
        <v>102</v>
      </c>
      <c r="AQ40" s="116">
        <f t="shared" si="21"/>
        <v>16</v>
      </c>
      <c r="AR40" s="45"/>
      <c r="AS40" s="68"/>
      <c r="AT40" s="44" t="s">
        <v>326</v>
      </c>
      <c r="AU40" s="118">
        <f t="shared" si="22"/>
        <v>0</v>
      </c>
      <c r="AV40" s="153">
        <f t="shared" si="23"/>
        <v>105</v>
      </c>
      <c r="AW40" s="241" t="s">
        <v>31</v>
      </c>
      <c r="AX40" s="191">
        <f t="shared" si="24"/>
        <v>1.4730639730639732</v>
      </c>
      <c r="AY40" s="192">
        <f t="shared" si="25"/>
        <v>35</v>
      </c>
    </row>
    <row r="41" spans="1:51" ht="14.25" customHeight="1">
      <c r="A41" s="201" t="s">
        <v>199</v>
      </c>
      <c r="B41" s="210" t="s">
        <v>308</v>
      </c>
      <c r="C41" s="94">
        <v>-13</v>
      </c>
      <c r="D41" s="207">
        <f t="shared" si="13"/>
        <v>-13</v>
      </c>
      <c r="E41" s="2">
        <v>5</v>
      </c>
      <c r="F41" s="107">
        <f t="shared" si="14"/>
        <v>5</v>
      </c>
      <c r="G41" s="97">
        <f t="shared" si="15"/>
        <v>-8</v>
      </c>
      <c r="H41" s="12" t="s">
        <v>366</v>
      </c>
      <c r="I41" s="100">
        <f t="shared" si="16"/>
        <v>15</v>
      </c>
      <c r="J41" s="12"/>
      <c r="K41" s="2"/>
      <c r="L41" s="2"/>
      <c r="M41" s="2"/>
      <c r="N41" s="11"/>
      <c r="O41" s="2"/>
      <c r="P41" s="108">
        <f t="shared" si="17"/>
        <v>0</v>
      </c>
      <c r="Q41" s="167"/>
      <c r="R41" s="164" t="s">
        <v>102</v>
      </c>
      <c r="S41" s="110">
        <f t="shared" si="18"/>
        <v>15</v>
      </c>
      <c r="T41" s="12" t="s">
        <v>102</v>
      </c>
      <c r="U41" s="2" t="s">
        <v>367</v>
      </c>
      <c r="V41" s="2" t="s">
        <v>367</v>
      </c>
      <c r="W41" s="2" t="s">
        <v>367</v>
      </c>
      <c r="X41" s="2" t="s">
        <v>367</v>
      </c>
      <c r="Y41" s="2" t="s">
        <v>367</v>
      </c>
      <c r="Z41" s="2" t="s">
        <v>367</v>
      </c>
      <c r="AA41" s="2" t="s">
        <v>367</v>
      </c>
      <c r="AB41" s="2" t="s">
        <v>367</v>
      </c>
      <c r="AC41" s="2" t="s">
        <v>367</v>
      </c>
      <c r="AD41" s="2" t="s">
        <v>367</v>
      </c>
      <c r="AE41" s="2" t="s">
        <v>367</v>
      </c>
      <c r="AF41" s="93">
        <f t="shared" si="19"/>
        <v>60</v>
      </c>
      <c r="AG41" s="67"/>
      <c r="AH41" s="44"/>
      <c r="AI41" s="253"/>
      <c r="AJ41" s="68" t="s">
        <v>102</v>
      </c>
      <c r="AK41" s="68"/>
      <c r="AL41" s="68"/>
      <c r="AM41" s="69"/>
      <c r="AN41" s="115">
        <f t="shared" si="20"/>
        <v>8</v>
      </c>
      <c r="AO41" s="12" t="s">
        <v>102</v>
      </c>
      <c r="AP41" s="2"/>
      <c r="AQ41" s="116">
        <f t="shared" si="21"/>
        <v>8</v>
      </c>
      <c r="AR41" s="45"/>
      <c r="AS41" s="46"/>
      <c r="AT41" s="44" t="s">
        <v>326</v>
      </c>
      <c r="AU41" s="118">
        <f t="shared" si="22"/>
        <v>0</v>
      </c>
      <c r="AV41" s="153">
        <f t="shared" si="23"/>
        <v>98</v>
      </c>
      <c r="AW41" s="241" t="s">
        <v>32</v>
      </c>
      <c r="AX41" s="191">
        <f t="shared" si="24"/>
        <v>1.3748597081930416</v>
      </c>
      <c r="AY41" s="192">
        <f t="shared" si="25"/>
        <v>32.666666666666664</v>
      </c>
    </row>
    <row r="42" spans="1:51" ht="14.25" customHeight="1">
      <c r="A42" s="201" t="s">
        <v>15</v>
      </c>
      <c r="B42" s="210" t="s">
        <v>213</v>
      </c>
      <c r="C42" s="94">
        <v>-24</v>
      </c>
      <c r="D42" s="103">
        <f t="shared" si="13"/>
        <v>-24</v>
      </c>
      <c r="E42" s="2">
        <v>-3</v>
      </c>
      <c r="F42" s="107">
        <f t="shared" si="14"/>
        <v>0</v>
      </c>
      <c r="G42" s="97">
        <f t="shared" si="15"/>
        <v>-24</v>
      </c>
      <c r="H42" s="12"/>
      <c r="I42" s="100">
        <f t="shared" si="16"/>
        <v>0</v>
      </c>
      <c r="J42" s="12" t="s">
        <v>102</v>
      </c>
      <c r="K42" s="2"/>
      <c r="L42" s="2"/>
      <c r="M42" s="2"/>
      <c r="N42" s="11"/>
      <c r="O42" s="2"/>
      <c r="P42" s="108">
        <f t="shared" si="17"/>
        <v>15</v>
      </c>
      <c r="Q42" s="12"/>
      <c r="R42" s="164" t="s">
        <v>102</v>
      </c>
      <c r="S42" s="110">
        <f t="shared" si="18"/>
        <v>15</v>
      </c>
      <c r="T42" s="12" t="s">
        <v>367</v>
      </c>
      <c r="U42" s="2" t="s">
        <v>367</v>
      </c>
      <c r="V42" s="2" t="s">
        <v>367</v>
      </c>
      <c r="W42" s="2" t="s">
        <v>367</v>
      </c>
      <c r="X42" s="2" t="s">
        <v>367</v>
      </c>
      <c r="Y42" s="2" t="s">
        <v>367</v>
      </c>
      <c r="Z42" s="2" t="s">
        <v>367</v>
      </c>
      <c r="AA42" s="2" t="s">
        <v>367</v>
      </c>
      <c r="AB42" s="2" t="s">
        <v>367</v>
      </c>
      <c r="AC42" s="2" t="s">
        <v>367</v>
      </c>
      <c r="AD42" s="2" t="s">
        <v>367</v>
      </c>
      <c r="AE42" s="2" t="s">
        <v>367</v>
      </c>
      <c r="AF42" s="93">
        <f t="shared" si="19"/>
        <v>60</v>
      </c>
      <c r="AG42" s="12"/>
      <c r="AH42" s="224"/>
      <c r="AI42" s="46" t="s">
        <v>102</v>
      </c>
      <c r="AJ42" s="68" t="s">
        <v>102</v>
      </c>
      <c r="AK42" s="2"/>
      <c r="AL42" s="2"/>
      <c r="AM42" s="69" t="s">
        <v>102</v>
      </c>
      <c r="AN42" s="115">
        <f t="shared" si="20"/>
        <v>24</v>
      </c>
      <c r="AO42" s="12"/>
      <c r="AP42" s="2" t="s">
        <v>102</v>
      </c>
      <c r="AQ42" s="116">
        <f t="shared" si="21"/>
        <v>8</v>
      </c>
      <c r="AR42" s="45"/>
      <c r="AS42" s="46"/>
      <c r="AT42" s="44" t="s">
        <v>326</v>
      </c>
      <c r="AU42" s="118">
        <f t="shared" si="22"/>
        <v>0</v>
      </c>
      <c r="AV42" s="153">
        <f t="shared" si="23"/>
        <v>98</v>
      </c>
      <c r="AW42" s="241" t="s">
        <v>33</v>
      </c>
      <c r="AX42" s="191">
        <f t="shared" si="24"/>
        <v>1.3748597081930416</v>
      </c>
      <c r="AY42" s="192">
        <f t="shared" si="25"/>
        <v>32.666666666666664</v>
      </c>
    </row>
    <row r="43" spans="1:51" ht="14.25" customHeight="1">
      <c r="A43" s="201" t="s">
        <v>203</v>
      </c>
      <c r="B43" s="258" t="s">
        <v>208</v>
      </c>
      <c r="C43" s="94">
        <v>-11</v>
      </c>
      <c r="D43" s="207">
        <f t="shared" si="13"/>
        <v>-11</v>
      </c>
      <c r="E43" s="2">
        <v>1</v>
      </c>
      <c r="F43" s="107">
        <f t="shared" si="14"/>
        <v>1</v>
      </c>
      <c r="G43" s="97">
        <f t="shared" si="15"/>
        <v>-10</v>
      </c>
      <c r="H43" s="12"/>
      <c r="I43" s="100">
        <f t="shared" si="16"/>
        <v>0</v>
      </c>
      <c r="J43" s="67"/>
      <c r="K43" s="2"/>
      <c r="L43" s="2"/>
      <c r="M43" s="2"/>
      <c r="N43" s="2"/>
      <c r="O43" s="2"/>
      <c r="P43" s="108">
        <f t="shared" si="17"/>
        <v>0</v>
      </c>
      <c r="Q43" s="12"/>
      <c r="R43" s="166" t="s">
        <v>102</v>
      </c>
      <c r="S43" s="110">
        <f t="shared" si="18"/>
        <v>15</v>
      </c>
      <c r="T43" s="12" t="s">
        <v>367</v>
      </c>
      <c r="U43" s="2"/>
      <c r="V43" s="2" t="s">
        <v>367</v>
      </c>
      <c r="W43" s="2"/>
      <c r="X43" s="2" t="s">
        <v>367</v>
      </c>
      <c r="Y43" s="2" t="s">
        <v>367</v>
      </c>
      <c r="Z43" s="2" t="s">
        <v>367</v>
      </c>
      <c r="AA43" s="2" t="s">
        <v>367</v>
      </c>
      <c r="AB43" s="2" t="s">
        <v>367</v>
      </c>
      <c r="AC43" s="2" t="s">
        <v>367</v>
      </c>
      <c r="AD43" s="2"/>
      <c r="AE43" s="2" t="s">
        <v>367</v>
      </c>
      <c r="AF43" s="93">
        <f t="shared" si="19"/>
        <v>45</v>
      </c>
      <c r="AG43" s="12"/>
      <c r="AH43" s="264"/>
      <c r="AI43" s="46" t="s">
        <v>102</v>
      </c>
      <c r="AJ43" s="68" t="s">
        <v>102</v>
      </c>
      <c r="AK43" s="2"/>
      <c r="AL43" s="2"/>
      <c r="AM43" s="69" t="s">
        <v>102</v>
      </c>
      <c r="AN43" s="115">
        <f t="shared" si="20"/>
        <v>24</v>
      </c>
      <c r="AO43" s="12"/>
      <c r="AP43" s="2"/>
      <c r="AQ43" s="116">
        <f t="shared" si="21"/>
        <v>0</v>
      </c>
      <c r="AR43" s="45" t="s">
        <v>102</v>
      </c>
      <c r="AS43" s="46"/>
      <c r="AT43" s="44" t="s">
        <v>326</v>
      </c>
      <c r="AU43" s="118">
        <f t="shared" si="22"/>
        <v>15</v>
      </c>
      <c r="AV43" s="153">
        <f t="shared" si="23"/>
        <v>89</v>
      </c>
      <c r="AW43" s="241" t="s">
        <v>34</v>
      </c>
      <c r="AX43" s="191">
        <f t="shared" si="24"/>
        <v>1.2485970819304153</v>
      </c>
      <c r="AY43" s="192">
        <f t="shared" si="25"/>
        <v>29.666666666666668</v>
      </c>
    </row>
    <row r="44" spans="1:51" ht="14.25" customHeight="1">
      <c r="A44" s="201" t="s">
        <v>36</v>
      </c>
      <c r="B44" s="210" t="s">
        <v>75</v>
      </c>
      <c r="C44" s="94">
        <v>-6</v>
      </c>
      <c r="D44" s="103">
        <f t="shared" si="13"/>
        <v>-6</v>
      </c>
      <c r="E44" s="2">
        <v>4</v>
      </c>
      <c r="F44" s="107">
        <f t="shared" si="14"/>
        <v>4</v>
      </c>
      <c r="G44" s="97">
        <f t="shared" si="15"/>
        <v>-2</v>
      </c>
      <c r="H44" s="12"/>
      <c r="I44" s="100">
        <f t="shared" si="16"/>
        <v>0</v>
      </c>
      <c r="J44" s="12" t="s">
        <v>102</v>
      </c>
      <c r="K44" s="2"/>
      <c r="L44" s="2"/>
      <c r="M44" s="2"/>
      <c r="N44" s="11"/>
      <c r="O44" s="2"/>
      <c r="P44" s="108">
        <f t="shared" si="17"/>
        <v>15</v>
      </c>
      <c r="Q44" s="12"/>
      <c r="R44" s="164" t="s">
        <v>102</v>
      </c>
      <c r="S44" s="110">
        <f t="shared" si="18"/>
        <v>15</v>
      </c>
      <c r="T44" s="12" t="s">
        <v>367</v>
      </c>
      <c r="U44" s="2" t="s">
        <v>367</v>
      </c>
      <c r="V44" s="2" t="s">
        <v>367</v>
      </c>
      <c r="W44" s="2" t="s">
        <v>367</v>
      </c>
      <c r="X44" s="2" t="s">
        <v>367</v>
      </c>
      <c r="Y44" s="2" t="s">
        <v>367</v>
      </c>
      <c r="Z44" s="2" t="s">
        <v>367</v>
      </c>
      <c r="AA44" s="2" t="s">
        <v>367</v>
      </c>
      <c r="AB44" s="2" t="s">
        <v>367</v>
      </c>
      <c r="AC44" s="2" t="s">
        <v>367</v>
      </c>
      <c r="AD44" s="2" t="s">
        <v>367</v>
      </c>
      <c r="AE44" s="2" t="s">
        <v>367</v>
      </c>
      <c r="AF44" s="93">
        <f t="shared" si="19"/>
        <v>60</v>
      </c>
      <c r="AG44" s="127"/>
      <c r="AH44" s="225"/>
      <c r="AI44" s="253"/>
      <c r="AJ44" s="2"/>
      <c r="AK44" s="2"/>
      <c r="AL44" s="2"/>
      <c r="AM44" s="6"/>
      <c r="AN44" s="115">
        <f t="shared" si="20"/>
        <v>0</v>
      </c>
      <c r="AO44" s="12"/>
      <c r="AP44" s="2"/>
      <c r="AQ44" s="116">
        <f t="shared" si="21"/>
        <v>0</v>
      </c>
      <c r="AR44" s="45"/>
      <c r="AS44" s="46"/>
      <c r="AT44" s="44" t="s">
        <v>326</v>
      </c>
      <c r="AU44" s="118">
        <f t="shared" si="22"/>
        <v>0</v>
      </c>
      <c r="AV44" s="240">
        <f t="shared" si="23"/>
        <v>88</v>
      </c>
      <c r="AW44" s="241" t="s">
        <v>35</v>
      </c>
      <c r="AX44" s="191">
        <f t="shared" si="24"/>
        <v>1.2345679012345678</v>
      </c>
      <c r="AY44" s="192">
        <f t="shared" si="25"/>
        <v>29.333333333333332</v>
      </c>
    </row>
    <row r="45" spans="1:51" ht="14.25" customHeight="1">
      <c r="A45" s="201" t="s">
        <v>52</v>
      </c>
      <c r="B45" s="210" t="s">
        <v>239</v>
      </c>
      <c r="C45" s="94">
        <v>-16</v>
      </c>
      <c r="D45" s="301">
        <f t="shared" si="13"/>
        <v>-16</v>
      </c>
      <c r="E45" s="6">
        <v>-3</v>
      </c>
      <c r="F45" s="107">
        <f t="shared" si="14"/>
        <v>0</v>
      </c>
      <c r="G45" s="97">
        <f t="shared" si="15"/>
        <v>-16</v>
      </c>
      <c r="H45" s="12" t="s">
        <v>366</v>
      </c>
      <c r="I45" s="100">
        <f t="shared" si="16"/>
        <v>15</v>
      </c>
      <c r="J45" s="12" t="s">
        <v>102</v>
      </c>
      <c r="K45" s="2"/>
      <c r="L45" s="2"/>
      <c r="M45" s="2"/>
      <c r="N45" s="11"/>
      <c r="O45" s="2"/>
      <c r="P45" s="108">
        <f t="shared" si="17"/>
        <v>15</v>
      </c>
      <c r="Q45" s="167"/>
      <c r="R45" s="164" t="s">
        <v>102</v>
      </c>
      <c r="S45" s="110">
        <f t="shared" si="18"/>
        <v>15</v>
      </c>
      <c r="T45" s="12"/>
      <c r="U45" s="2"/>
      <c r="V45" s="2"/>
      <c r="W45" s="2"/>
      <c r="X45" s="2"/>
      <c r="Y45" s="2"/>
      <c r="Z45" s="2" t="s">
        <v>367</v>
      </c>
      <c r="AA45" s="2" t="s">
        <v>367</v>
      </c>
      <c r="AB45" s="2" t="s">
        <v>367</v>
      </c>
      <c r="AC45" s="238"/>
      <c r="AD45" s="238"/>
      <c r="AE45" s="238"/>
      <c r="AF45" s="93">
        <f t="shared" si="19"/>
        <v>15</v>
      </c>
      <c r="AG45" s="67" t="s">
        <v>102</v>
      </c>
      <c r="AH45" s="224"/>
      <c r="AI45" s="46" t="s">
        <v>102</v>
      </c>
      <c r="AJ45" s="2"/>
      <c r="AK45" s="2"/>
      <c r="AL45" s="2"/>
      <c r="AM45" s="68" t="s">
        <v>102</v>
      </c>
      <c r="AN45" s="115">
        <f t="shared" si="20"/>
        <v>24</v>
      </c>
      <c r="AO45" s="2" t="s">
        <v>102</v>
      </c>
      <c r="AP45" s="2" t="s">
        <v>102</v>
      </c>
      <c r="AQ45" s="116">
        <f t="shared" si="21"/>
        <v>16</v>
      </c>
      <c r="AR45" s="68"/>
      <c r="AS45" s="68"/>
      <c r="AT45" s="44" t="s">
        <v>326</v>
      </c>
      <c r="AU45" s="118">
        <f t="shared" si="22"/>
        <v>0</v>
      </c>
      <c r="AV45" s="153">
        <f t="shared" si="23"/>
        <v>84</v>
      </c>
      <c r="AW45" s="241" t="s">
        <v>36</v>
      </c>
      <c r="AX45" s="191">
        <f t="shared" si="24"/>
        <v>1.1784511784511784</v>
      </c>
      <c r="AY45" s="192">
        <f t="shared" si="25"/>
        <v>28.000000000000004</v>
      </c>
    </row>
    <row r="46" spans="1:51" ht="14.25" customHeight="1">
      <c r="A46" s="201" t="s">
        <v>197</v>
      </c>
      <c r="B46" s="260" t="s">
        <v>300</v>
      </c>
      <c r="C46" s="95"/>
      <c r="D46" s="207">
        <f t="shared" si="13"/>
        <v>0</v>
      </c>
      <c r="E46" s="91"/>
      <c r="F46" s="107">
        <f t="shared" si="14"/>
        <v>0</v>
      </c>
      <c r="G46" s="97">
        <f t="shared" si="15"/>
        <v>0</v>
      </c>
      <c r="H46" s="12" t="s">
        <v>366</v>
      </c>
      <c r="I46" s="100">
        <f t="shared" si="16"/>
        <v>15</v>
      </c>
      <c r="J46" s="12"/>
      <c r="K46" s="2"/>
      <c r="L46" s="2"/>
      <c r="M46" s="2"/>
      <c r="N46" s="11"/>
      <c r="O46" s="2"/>
      <c r="P46" s="108">
        <f t="shared" si="17"/>
        <v>0</v>
      </c>
      <c r="Q46" s="90"/>
      <c r="R46" s="165"/>
      <c r="S46" s="110">
        <f t="shared" si="18"/>
        <v>0</v>
      </c>
      <c r="T46" s="2" t="s">
        <v>367</v>
      </c>
      <c r="U46" s="2" t="s">
        <v>367</v>
      </c>
      <c r="V46" s="2" t="s">
        <v>367</v>
      </c>
      <c r="W46" s="2" t="s">
        <v>367</v>
      </c>
      <c r="X46" s="2" t="s">
        <v>367</v>
      </c>
      <c r="Y46" s="2" t="s">
        <v>367</v>
      </c>
      <c r="Z46" s="2" t="s">
        <v>367</v>
      </c>
      <c r="AA46" s="2" t="s">
        <v>367</v>
      </c>
      <c r="AB46" s="2" t="s">
        <v>367</v>
      </c>
      <c r="AC46" s="2" t="s">
        <v>367</v>
      </c>
      <c r="AD46" s="2" t="s">
        <v>367</v>
      </c>
      <c r="AE46" s="2" t="s">
        <v>367</v>
      </c>
      <c r="AF46" s="93">
        <f t="shared" si="19"/>
        <v>60</v>
      </c>
      <c r="AG46" s="12"/>
      <c r="AH46" s="224"/>
      <c r="AI46" s="252"/>
      <c r="AJ46" s="2"/>
      <c r="AK46" s="2"/>
      <c r="AL46" s="2"/>
      <c r="AM46" s="6"/>
      <c r="AN46" s="115">
        <f t="shared" si="20"/>
        <v>0</v>
      </c>
      <c r="AO46" s="12" t="s">
        <v>102</v>
      </c>
      <c r="AP46" s="2"/>
      <c r="AQ46" s="116">
        <f t="shared" si="21"/>
        <v>8</v>
      </c>
      <c r="AR46" s="45"/>
      <c r="AS46" s="46"/>
      <c r="AT46" s="44" t="s">
        <v>326</v>
      </c>
      <c r="AU46" s="118">
        <f t="shared" si="22"/>
        <v>0</v>
      </c>
      <c r="AV46" s="153">
        <f t="shared" si="23"/>
        <v>83</v>
      </c>
      <c r="AW46" s="241" t="s">
        <v>37</v>
      </c>
      <c r="AX46" s="191">
        <f t="shared" si="24"/>
        <v>1.1644219977553312</v>
      </c>
      <c r="AY46" s="192">
        <f t="shared" si="25"/>
        <v>27.666666666666668</v>
      </c>
    </row>
    <row r="47" spans="1:51" ht="14.25" customHeight="1">
      <c r="A47" s="201" t="s">
        <v>201</v>
      </c>
      <c r="B47" s="218" t="s">
        <v>318</v>
      </c>
      <c r="C47" s="95"/>
      <c r="D47" s="207">
        <f t="shared" si="13"/>
        <v>0</v>
      </c>
      <c r="E47" s="91"/>
      <c r="F47" s="107">
        <f t="shared" si="14"/>
        <v>0</v>
      </c>
      <c r="G47" s="97">
        <f t="shared" si="15"/>
        <v>0</v>
      </c>
      <c r="H47" s="12" t="s">
        <v>366</v>
      </c>
      <c r="I47" s="100">
        <f t="shared" si="16"/>
        <v>15</v>
      </c>
      <c r="J47" s="12" t="s">
        <v>102</v>
      </c>
      <c r="K47" s="2"/>
      <c r="L47" s="2"/>
      <c r="M47" s="2"/>
      <c r="N47" s="11"/>
      <c r="O47" s="2"/>
      <c r="P47" s="108">
        <f t="shared" si="17"/>
        <v>15</v>
      </c>
      <c r="Q47" s="90"/>
      <c r="R47" s="165"/>
      <c r="S47" s="110">
        <f t="shared" si="18"/>
        <v>0</v>
      </c>
      <c r="T47" s="2" t="s">
        <v>367</v>
      </c>
      <c r="U47" s="2" t="s">
        <v>367</v>
      </c>
      <c r="V47" s="2" t="s">
        <v>367</v>
      </c>
      <c r="W47" s="2" t="s">
        <v>367</v>
      </c>
      <c r="X47" s="2" t="s">
        <v>367</v>
      </c>
      <c r="Y47" s="2" t="s">
        <v>367</v>
      </c>
      <c r="Z47" s="2"/>
      <c r="AA47" s="2"/>
      <c r="AB47" s="2"/>
      <c r="AC47" s="2" t="s">
        <v>367</v>
      </c>
      <c r="AD47" s="2" t="s">
        <v>367</v>
      </c>
      <c r="AE47" s="2" t="s">
        <v>367</v>
      </c>
      <c r="AF47" s="93">
        <f t="shared" si="19"/>
        <v>45</v>
      </c>
      <c r="AG47" s="67"/>
      <c r="AH47" s="224"/>
      <c r="AI47" s="253" t="s">
        <v>102</v>
      </c>
      <c r="AJ47" s="2"/>
      <c r="AK47" s="2"/>
      <c r="AL47" s="2"/>
      <c r="AM47" s="6"/>
      <c r="AN47" s="115">
        <f t="shared" si="20"/>
        <v>8</v>
      </c>
      <c r="AO47" s="12"/>
      <c r="AP47" s="2"/>
      <c r="AQ47" s="116">
        <f t="shared" si="21"/>
        <v>0</v>
      </c>
      <c r="AR47" s="45"/>
      <c r="AS47" s="46"/>
      <c r="AT47" s="44" t="s">
        <v>326</v>
      </c>
      <c r="AU47" s="118">
        <f t="shared" si="22"/>
        <v>0</v>
      </c>
      <c r="AV47" s="153">
        <f t="shared" si="23"/>
        <v>83</v>
      </c>
      <c r="AW47" s="241" t="s">
        <v>38</v>
      </c>
      <c r="AX47" s="191">
        <f t="shared" si="24"/>
        <v>1.1644219977553312</v>
      </c>
      <c r="AY47" s="192">
        <f t="shared" si="25"/>
        <v>27.666666666666668</v>
      </c>
    </row>
    <row r="48" spans="1:51" ht="14.25" customHeight="1">
      <c r="A48" s="201" t="s">
        <v>16</v>
      </c>
      <c r="B48" s="212" t="s">
        <v>132</v>
      </c>
      <c r="C48" s="94">
        <v>-10</v>
      </c>
      <c r="D48" s="103">
        <f t="shared" si="13"/>
        <v>-10</v>
      </c>
      <c r="E48" s="2">
        <v>1</v>
      </c>
      <c r="F48" s="107">
        <f t="shared" si="14"/>
        <v>1</v>
      </c>
      <c r="G48" s="97">
        <f t="shared" si="15"/>
        <v>-9</v>
      </c>
      <c r="H48" s="12"/>
      <c r="I48" s="100">
        <f t="shared" si="16"/>
        <v>0</v>
      </c>
      <c r="J48" s="12" t="s">
        <v>102</v>
      </c>
      <c r="K48" s="2"/>
      <c r="L48" s="2"/>
      <c r="M48" s="2"/>
      <c r="N48" s="11"/>
      <c r="O48" s="2"/>
      <c r="P48" s="108">
        <f t="shared" si="17"/>
        <v>15</v>
      </c>
      <c r="Q48" s="12"/>
      <c r="R48" s="164" t="s">
        <v>102</v>
      </c>
      <c r="S48" s="110">
        <f t="shared" si="18"/>
        <v>15</v>
      </c>
      <c r="T48" s="12"/>
      <c r="U48" s="2"/>
      <c r="V48" s="2"/>
      <c r="W48" s="2"/>
      <c r="X48" s="2"/>
      <c r="Y48" s="2"/>
      <c r="Z48" s="2"/>
      <c r="AA48" s="2" t="s">
        <v>367</v>
      </c>
      <c r="AB48" s="2"/>
      <c r="AC48" s="2"/>
      <c r="AD48" s="2"/>
      <c r="AE48" s="2"/>
      <c r="AF48" s="93">
        <f t="shared" si="19"/>
        <v>5</v>
      </c>
      <c r="AG48" s="67" t="s">
        <v>102</v>
      </c>
      <c r="AH48" s="224"/>
      <c r="AI48" s="46" t="s">
        <v>102</v>
      </c>
      <c r="AJ48" s="68" t="s">
        <v>102</v>
      </c>
      <c r="AK48" s="2"/>
      <c r="AL48" s="68" t="s">
        <v>102</v>
      </c>
      <c r="AM48" s="69" t="s">
        <v>102</v>
      </c>
      <c r="AN48" s="115">
        <f t="shared" si="20"/>
        <v>40</v>
      </c>
      <c r="AO48" s="12" t="s">
        <v>102</v>
      </c>
      <c r="AP48" s="2" t="s">
        <v>102</v>
      </c>
      <c r="AQ48" s="116">
        <f t="shared" si="21"/>
        <v>16</v>
      </c>
      <c r="AR48" s="45"/>
      <c r="AS48" s="46"/>
      <c r="AT48" s="44" t="s">
        <v>326</v>
      </c>
      <c r="AU48" s="118">
        <f t="shared" si="22"/>
        <v>0</v>
      </c>
      <c r="AV48" s="153">
        <f t="shared" si="23"/>
        <v>82</v>
      </c>
      <c r="AW48" s="241" t="s">
        <v>39</v>
      </c>
      <c r="AX48" s="191">
        <f t="shared" si="24"/>
        <v>1.1503928170594837</v>
      </c>
      <c r="AY48" s="192">
        <f t="shared" si="25"/>
        <v>27.333333333333332</v>
      </c>
    </row>
    <row r="49" spans="1:51" ht="14.25" customHeight="1">
      <c r="A49" s="201" t="s">
        <v>48</v>
      </c>
      <c r="B49" s="212" t="s">
        <v>79</v>
      </c>
      <c r="C49" s="94">
        <v>-14</v>
      </c>
      <c r="D49" s="207">
        <f t="shared" si="13"/>
        <v>-14</v>
      </c>
      <c r="E49" s="2">
        <v>-4</v>
      </c>
      <c r="F49" s="107">
        <f t="shared" si="14"/>
        <v>0</v>
      </c>
      <c r="G49" s="97">
        <f t="shared" si="15"/>
        <v>-14</v>
      </c>
      <c r="H49" s="12" t="s">
        <v>366</v>
      </c>
      <c r="I49" s="100">
        <f t="shared" si="16"/>
        <v>15</v>
      </c>
      <c r="J49" s="12" t="s">
        <v>102</v>
      </c>
      <c r="K49" s="2"/>
      <c r="L49" s="2"/>
      <c r="M49" s="2"/>
      <c r="N49" s="11"/>
      <c r="O49" s="2"/>
      <c r="P49" s="108">
        <f t="shared" si="17"/>
        <v>15</v>
      </c>
      <c r="Q49" s="12"/>
      <c r="R49" s="164" t="s">
        <v>102</v>
      </c>
      <c r="S49" s="110">
        <f t="shared" si="18"/>
        <v>15</v>
      </c>
      <c r="T49" s="12"/>
      <c r="U49" s="2"/>
      <c r="V49" s="2"/>
      <c r="W49" s="2" t="s">
        <v>367</v>
      </c>
      <c r="X49" s="2" t="s">
        <v>367</v>
      </c>
      <c r="Y49" s="2" t="s">
        <v>367</v>
      </c>
      <c r="Z49" s="2"/>
      <c r="AA49" s="2" t="s">
        <v>367</v>
      </c>
      <c r="AB49" s="2" t="s">
        <v>367</v>
      </c>
      <c r="AC49" s="238" t="s">
        <v>367</v>
      </c>
      <c r="AD49" s="238" t="s">
        <v>367</v>
      </c>
      <c r="AE49" s="238" t="s">
        <v>367</v>
      </c>
      <c r="AF49" s="93">
        <f t="shared" si="19"/>
        <v>40</v>
      </c>
      <c r="AG49" s="12"/>
      <c r="AH49" s="224"/>
      <c r="AI49" s="253"/>
      <c r="AJ49" s="2"/>
      <c r="AK49" s="2"/>
      <c r="AL49" s="2"/>
      <c r="AM49" s="6"/>
      <c r="AN49" s="115">
        <f t="shared" si="20"/>
        <v>0</v>
      </c>
      <c r="AO49" s="12" t="s">
        <v>102</v>
      </c>
      <c r="AP49" s="2"/>
      <c r="AQ49" s="116">
        <f t="shared" si="21"/>
        <v>8</v>
      </c>
      <c r="AR49" s="45"/>
      <c r="AS49" s="46"/>
      <c r="AT49" s="44" t="s">
        <v>326</v>
      </c>
      <c r="AU49" s="118">
        <f t="shared" si="22"/>
        <v>0</v>
      </c>
      <c r="AV49" s="153">
        <f t="shared" si="23"/>
        <v>79</v>
      </c>
      <c r="AW49" s="241" t="s">
        <v>40</v>
      </c>
      <c r="AX49" s="191">
        <f t="shared" si="24"/>
        <v>1.1083052749719415</v>
      </c>
      <c r="AY49" s="192">
        <f t="shared" si="25"/>
        <v>26.333333333333332</v>
      </c>
    </row>
    <row r="50" spans="1:51" ht="14.25" customHeight="1">
      <c r="A50" s="201" t="s">
        <v>200</v>
      </c>
      <c r="B50" s="218" t="s">
        <v>299</v>
      </c>
      <c r="C50" s="95"/>
      <c r="D50" s="103">
        <f t="shared" si="13"/>
        <v>0</v>
      </c>
      <c r="E50" s="91"/>
      <c r="F50" s="107">
        <f t="shared" si="14"/>
        <v>0</v>
      </c>
      <c r="G50" s="97">
        <f t="shared" si="15"/>
        <v>0</v>
      </c>
      <c r="H50" s="12" t="s">
        <v>366</v>
      </c>
      <c r="I50" s="100">
        <f t="shared" si="16"/>
        <v>15</v>
      </c>
      <c r="J50" s="12" t="s">
        <v>102</v>
      </c>
      <c r="K50" s="2"/>
      <c r="L50" s="2"/>
      <c r="M50" s="2"/>
      <c r="N50" s="11"/>
      <c r="O50" s="2"/>
      <c r="P50" s="108">
        <f t="shared" si="17"/>
        <v>15</v>
      </c>
      <c r="Q50" s="90"/>
      <c r="R50" s="165"/>
      <c r="S50" s="110">
        <f t="shared" si="18"/>
        <v>0</v>
      </c>
      <c r="T50" s="12"/>
      <c r="U50" s="2"/>
      <c r="V50" s="2"/>
      <c r="W50" s="2" t="s">
        <v>367</v>
      </c>
      <c r="X50" s="2" t="s">
        <v>367</v>
      </c>
      <c r="Y50" s="2" t="s">
        <v>367</v>
      </c>
      <c r="Z50" s="2"/>
      <c r="AA50" s="2"/>
      <c r="AB50" s="2"/>
      <c r="AC50" s="2" t="s">
        <v>367</v>
      </c>
      <c r="AD50" s="2" t="s">
        <v>367</v>
      </c>
      <c r="AE50" s="2" t="s">
        <v>367</v>
      </c>
      <c r="AF50" s="93">
        <f t="shared" si="19"/>
        <v>30</v>
      </c>
      <c r="AG50" s="12"/>
      <c r="AH50" s="224"/>
      <c r="AI50" s="253"/>
      <c r="AJ50" s="2"/>
      <c r="AK50" s="2"/>
      <c r="AL50" s="2"/>
      <c r="AM50" s="6"/>
      <c r="AN50" s="115">
        <f t="shared" si="20"/>
        <v>0</v>
      </c>
      <c r="AO50" s="12" t="s">
        <v>102</v>
      </c>
      <c r="AP50" s="2" t="s">
        <v>102</v>
      </c>
      <c r="AQ50" s="116">
        <f t="shared" si="21"/>
        <v>16</v>
      </c>
      <c r="AR50" s="67"/>
      <c r="AS50" s="68"/>
      <c r="AT50" s="69" t="s">
        <v>326</v>
      </c>
      <c r="AU50" s="118">
        <f t="shared" si="22"/>
        <v>0</v>
      </c>
      <c r="AV50" s="153">
        <f t="shared" si="23"/>
        <v>76</v>
      </c>
      <c r="AW50" s="241" t="s">
        <v>41</v>
      </c>
      <c r="AX50" s="191">
        <f t="shared" si="24"/>
        <v>1.0662177328843996</v>
      </c>
      <c r="AY50" s="192">
        <f t="shared" si="25"/>
        <v>25.333333333333336</v>
      </c>
    </row>
    <row r="51" spans="1:51" ht="14.25" customHeight="1">
      <c r="A51" s="201" t="s">
        <v>10</v>
      </c>
      <c r="B51" s="296" t="s">
        <v>313</v>
      </c>
      <c r="C51" s="247"/>
      <c r="D51" s="207">
        <f t="shared" si="13"/>
        <v>0</v>
      </c>
      <c r="E51" s="262"/>
      <c r="F51" s="107">
        <f t="shared" si="14"/>
        <v>0</v>
      </c>
      <c r="G51" s="97">
        <f t="shared" si="15"/>
        <v>0</v>
      </c>
      <c r="H51" s="65"/>
      <c r="I51" s="100">
        <f t="shared" si="16"/>
        <v>0</v>
      </c>
      <c r="J51" s="65"/>
      <c r="K51" s="62"/>
      <c r="L51" s="62"/>
      <c r="M51" s="62"/>
      <c r="N51" s="270"/>
      <c r="O51" s="62"/>
      <c r="P51" s="108">
        <f t="shared" si="17"/>
        <v>0</v>
      </c>
      <c r="Q51" s="65"/>
      <c r="R51" s="239"/>
      <c r="S51" s="110">
        <f t="shared" si="18"/>
        <v>0</v>
      </c>
      <c r="T51" s="12" t="s">
        <v>367</v>
      </c>
      <c r="U51" s="2" t="s">
        <v>367</v>
      </c>
      <c r="V51" s="2"/>
      <c r="W51" s="2" t="s">
        <v>367</v>
      </c>
      <c r="X51" s="2" t="s">
        <v>367</v>
      </c>
      <c r="Y51" s="2" t="s">
        <v>367</v>
      </c>
      <c r="Z51" s="2" t="s">
        <v>367</v>
      </c>
      <c r="AA51" s="2"/>
      <c r="AB51" s="2" t="s">
        <v>367</v>
      </c>
      <c r="AC51" s="2" t="s">
        <v>367</v>
      </c>
      <c r="AD51" s="2" t="s">
        <v>367</v>
      </c>
      <c r="AE51" s="2" t="s">
        <v>367</v>
      </c>
      <c r="AF51" s="93">
        <f t="shared" si="19"/>
        <v>50</v>
      </c>
      <c r="AG51" s="12"/>
      <c r="AH51" s="224"/>
      <c r="AI51" s="46" t="s">
        <v>102</v>
      </c>
      <c r="AJ51" s="2"/>
      <c r="AK51" s="2"/>
      <c r="AL51" s="68" t="s">
        <v>102</v>
      </c>
      <c r="AM51" s="69" t="s">
        <v>102</v>
      </c>
      <c r="AN51" s="115">
        <f t="shared" si="20"/>
        <v>24</v>
      </c>
      <c r="AO51" s="65"/>
      <c r="AP51" s="2"/>
      <c r="AQ51" s="116">
        <f t="shared" si="21"/>
        <v>0</v>
      </c>
      <c r="AR51" s="67"/>
      <c r="AS51" s="46"/>
      <c r="AT51" s="44" t="s">
        <v>326</v>
      </c>
      <c r="AU51" s="118">
        <f t="shared" si="22"/>
        <v>0</v>
      </c>
      <c r="AV51" s="154">
        <f t="shared" si="23"/>
        <v>74</v>
      </c>
      <c r="AW51" s="241" t="s">
        <v>42</v>
      </c>
      <c r="AX51" s="191">
        <f t="shared" si="24"/>
        <v>1.0381593714927049</v>
      </c>
      <c r="AY51" s="192">
        <f t="shared" si="25"/>
        <v>24.666666666666668</v>
      </c>
    </row>
    <row r="52" spans="1:51" s="53" customFormat="1" ht="14.25" customHeight="1">
      <c r="A52" s="201" t="s">
        <v>53</v>
      </c>
      <c r="B52" s="212" t="s">
        <v>238</v>
      </c>
      <c r="C52" s="94">
        <v>-13</v>
      </c>
      <c r="D52" s="103">
        <f t="shared" si="13"/>
        <v>-13</v>
      </c>
      <c r="E52" s="2">
        <v>-6</v>
      </c>
      <c r="F52" s="107">
        <f t="shared" si="14"/>
        <v>0</v>
      </c>
      <c r="G52" s="97">
        <f t="shared" si="15"/>
        <v>-13</v>
      </c>
      <c r="H52" s="12"/>
      <c r="I52" s="100">
        <f t="shared" si="16"/>
        <v>0</v>
      </c>
      <c r="J52" s="12"/>
      <c r="K52" s="2"/>
      <c r="L52" s="2"/>
      <c r="M52" s="2"/>
      <c r="N52" s="11"/>
      <c r="O52" s="2"/>
      <c r="P52" s="108">
        <f t="shared" si="17"/>
        <v>0</v>
      </c>
      <c r="Q52" s="167"/>
      <c r="R52" s="164" t="s">
        <v>102</v>
      </c>
      <c r="S52" s="110">
        <f t="shared" si="18"/>
        <v>15</v>
      </c>
      <c r="T52" s="12" t="s">
        <v>367</v>
      </c>
      <c r="U52" s="2" t="s">
        <v>367</v>
      </c>
      <c r="V52" s="2" t="s">
        <v>367</v>
      </c>
      <c r="W52" s="2" t="s">
        <v>367</v>
      </c>
      <c r="X52" s="2" t="s">
        <v>367</v>
      </c>
      <c r="Y52" s="2" t="s">
        <v>367</v>
      </c>
      <c r="Z52" s="2" t="s">
        <v>367</v>
      </c>
      <c r="AA52" s="2" t="s">
        <v>367</v>
      </c>
      <c r="AB52" s="2" t="s">
        <v>367</v>
      </c>
      <c r="AC52" s="238" t="s">
        <v>367</v>
      </c>
      <c r="AD52" s="238" t="s">
        <v>367</v>
      </c>
      <c r="AE52" s="238" t="s">
        <v>367</v>
      </c>
      <c r="AF52" s="93">
        <f t="shared" si="19"/>
        <v>60</v>
      </c>
      <c r="AG52" s="12"/>
      <c r="AH52" s="224"/>
      <c r="AI52" s="253"/>
      <c r="AJ52" s="2"/>
      <c r="AK52" s="2"/>
      <c r="AL52" s="2"/>
      <c r="AM52" s="6"/>
      <c r="AN52" s="115">
        <f t="shared" si="20"/>
        <v>0</v>
      </c>
      <c r="AO52" s="12"/>
      <c r="AP52" s="2" t="s">
        <v>102</v>
      </c>
      <c r="AQ52" s="116">
        <f t="shared" si="21"/>
        <v>8</v>
      </c>
      <c r="AR52" s="45"/>
      <c r="AS52" s="46"/>
      <c r="AT52" s="44" t="s">
        <v>326</v>
      </c>
      <c r="AU52" s="118">
        <f t="shared" si="22"/>
        <v>0</v>
      </c>
      <c r="AV52" s="153">
        <f t="shared" si="23"/>
        <v>70</v>
      </c>
      <c r="AW52" s="241" t="s">
        <v>43</v>
      </c>
      <c r="AX52" s="191">
        <f t="shared" si="24"/>
        <v>0.9820426487093155</v>
      </c>
      <c r="AY52" s="192">
        <f t="shared" si="25"/>
        <v>23.333333333333332</v>
      </c>
    </row>
    <row r="53" spans="1:51" ht="14.25" customHeight="1">
      <c r="A53" s="201" t="s">
        <v>47</v>
      </c>
      <c r="B53" s="212" t="s">
        <v>78</v>
      </c>
      <c r="C53" s="95"/>
      <c r="D53" s="103">
        <f t="shared" si="13"/>
        <v>0</v>
      </c>
      <c r="E53" s="91"/>
      <c r="F53" s="107">
        <f t="shared" si="14"/>
        <v>0</v>
      </c>
      <c r="G53" s="97">
        <f t="shared" si="15"/>
        <v>0</v>
      </c>
      <c r="H53" s="12" t="s">
        <v>366</v>
      </c>
      <c r="I53" s="100">
        <f t="shared" si="16"/>
        <v>15</v>
      </c>
      <c r="J53" s="12"/>
      <c r="K53" s="2"/>
      <c r="L53" s="2"/>
      <c r="M53" s="2"/>
      <c r="N53" s="11"/>
      <c r="O53" s="2"/>
      <c r="P53" s="108">
        <f t="shared" si="17"/>
        <v>0</v>
      </c>
      <c r="Q53" s="90"/>
      <c r="R53" s="165"/>
      <c r="S53" s="110">
        <f t="shared" si="18"/>
        <v>0</v>
      </c>
      <c r="T53" s="12"/>
      <c r="U53" s="2"/>
      <c r="V53" s="2"/>
      <c r="W53" s="2" t="s">
        <v>367</v>
      </c>
      <c r="X53" s="2" t="s">
        <v>367</v>
      </c>
      <c r="Y53" s="2" t="s">
        <v>367</v>
      </c>
      <c r="Z53" s="2"/>
      <c r="AA53" s="2"/>
      <c r="AB53" s="2"/>
      <c r="AC53" s="238" t="s">
        <v>367</v>
      </c>
      <c r="AD53" s="238" t="s">
        <v>367</v>
      </c>
      <c r="AE53" s="238" t="s">
        <v>367</v>
      </c>
      <c r="AF53" s="93">
        <f t="shared" si="19"/>
        <v>30</v>
      </c>
      <c r="AG53" s="12"/>
      <c r="AH53" s="224"/>
      <c r="AI53" s="46" t="s">
        <v>102</v>
      </c>
      <c r="AJ53" s="2"/>
      <c r="AK53" s="2"/>
      <c r="AL53" s="2"/>
      <c r="AM53" s="69" t="s">
        <v>102</v>
      </c>
      <c r="AN53" s="115">
        <f t="shared" si="20"/>
        <v>16</v>
      </c>
      <c r="AO53" s="12" t="s">
        <v>102</v>
      </c>
      <c r="AP53" s="2"/>
      <c r="AQ53" s="116">
        <f t="shared" si="21"/>
        <v>8</v>
      </c>
      <c r="AR53" s="45"/>
      <c r="AS53" s="46"/>
      <c r="AT53" s="44" t="s">
        <v>326</v>
      </c>
      <c r="AU53" s="118">
        <f t="shared" si="22"/>
        <v>0</v>
      </c>
      <c r="AV53" s="153">
        <f t="shared" si="23"/>
        <v>69</v>
      </c>
      <c r="AW53" s="241" t="s">
        <v>44</v>
      </c>
      <c r="AX53" s="191">
        <f t="shared" si="24"/>
        <v>0.968013468013468</v>
      </c>
      <c r="AY53" s="192">
        <f t="shared" si="25"/>
        <v>23</v>
      </c>
    </row>
    <row r="54" spans="1:51" ht="14.25" customHeight="1">
      <c r="A54" s="201" t="s">
        <v>57</v>
      </c>
      <c r="B54" s="212" t="s">
        <v>241</v>
      </c>
      <c r="C54" s="94">
        <v>-17</v>
      </c>
      <c r="D54" s="103">
        <f t="shared" si="13"/>
        <v>-17</v>
      </c>
      <c r="E54" s="2">
        <v>-1</v>
      </c>
      <c r="F54" s="107">
        <f t="shared" si="14"/>
        <v>0</v>
      </c>
      <c r="G54" s="97">
        <f t="shared" si="15"/>
        <v>-17</v>
      </c>
      <c r="H54" s="12"/>
      <c r="I54" s="100">
        <f t="shared" si="16"/>
        <v>0</v>
      </c>
      <c r="J54" s="12" t="s">
        <v>102</v>
      </c>
      <c r="K54" s="2"/>
      <c r="L54" s="2"/>
      <c r="M54" s="2"/>
      <c r="N54" s="11"/>
      <c r="O54" s="2"/>
      <c r="P54" s="108">
        <f t="shared" si="17"/>
        <v>15</v>
      </c>
      <c r="Q54" s="167"/>
      <c r="R54" s="164" t="s">
        <v>102</v>
      </c>
      <c r="S54" s="110">
        <f t="shared" si="18"/>
        <v>15</v>
      </c>
      <c r="T54" s="12" t="s">
        <v>367</v>
      </c>
      <c r="U54" s="2" t="s">
        <v>367</v>
      </c>
      <c r="V54" s="2" t="s">
        <v>367</v>
      </c>
      <c r="W54" s="2" t="s">
        <v>367</v>
      </c>
      <c r="X54" s="2" t="s">
        <v>367</v>
      </c>
      <c r="Y54" s="2" t="s">
        <v>367</v>
      </c>
      <c r="Z54" s="2"/>
      <c r="AA54" s="2"/>
      <c r="AB54" s="2"/>
      <c r="AC54" s="238"/>
      <c r="AD54" s="238" t="s">
        <v>367</v>
      </c>
      <c r="AE54" s="238" t="s">
        <v>367</v>
      </c>
      <c r="AF54" s="93">
        <f t="shared" si="19"/>
        <v>40</v>
      </c>
      <c r="AG54" s="12"/>
      <c r="AH54" s="224"/>
      <c r="AI54" s="253"/>
      <c r="AJ54" s="2"/>
      <c r="AK54" s="2"/>
      <c r="AL54" s="2"/>
      <c r="AM54" s="6"/>
      <c r="AN54" s="115">
        <f t="shared" si="20"/>
        <v>0</v>
      </c>
      <c r="AO54" s="12" t="s">
        <v>102</v>
      </c>
      <c r="AP54" s="2" t="s">
        <v>102</v>
      </c>
      <c r="AQ54" s="116">
        <f t="shared" si="21"/>
        <v>16</v>
      </c>
      <c r="AR54" s="67"/>
      <c r="AS54" s="46"/>
      <c r="AT54" s="44" t="s">
        <v>326</v>
      </c>
      <c r="AU54" s="118">
        <f t="shared" si="22"/>
        <v>0</v>
      </c>
      <c r="AV54" s="153">
        <f t="shared" si="23"/>
        <v>69</v>
      </c>
      <c r="AW54" s="241" t="s">
        <v>45</v>
      </c>
      <c r="AX54" s="191">
        <f t="shared" si="24"/>
        <v>0.968013468013468</v>
      </c>
      <c r="AY54" s="192">
        <f t="shared" si="25"/>
        <v>23</v>
      </c>
    </row>
    <row r="55" spans="1:51" ht="14.25" customHeight="1">
      <c r="A55" s="201" t="s">
        <v>49</v>
      </c>
      <c r="B55" s="212" t="s">
        <v>236</v>
      </c>
      <c r="C55" s="94">
        <v>-25</v>
      </c>
      <c r="D55" s="103">
        <f t="shared" si="13"/>
        <v>-25</v>
      </c>
      <c r="E55" s="2">
        <v>-9</v>
      </c>
      <c r="F55" s="107">
        <f t="shared" si="14"/>
        <v>0</v>
      </c>
      <c r="G55" s="97">
        <f t="shared" si="15"/>
        <v>-25</v>
      </c>
      <c r="H55" s="12"/>
      <c r="I55" s="100">
        <f t="shared" si="16"/>
        <v>0</v>
      </c>
      <c r="J55" s="12"/>
      <c r="K55" s="2"/>
      <c r="L55" s="2"/>
      <c r="M55" s="2"/>
      <c r="N55" s="11"/>
      <c r="O55" s="2"/>
      <c r="P55" s="108">
        <f t="shared" si="17"/>
        <v>0</v>
      </c>
      <c r="Q55" s="167"/>
      <c r="R55" s="164" t="s">
        <v>102</v>
      </c>
      <c r="S55" s="110">
        <f t="shared" si="18"/>
        <v>15</v>
      </c>
      <c r="T55" s="12" t="s">
        <v>367</v>
      </c>
      <c r="U55" s="2"/>
      <c r="V55" s="2" t="s">
        <v>367</v>
      </c>
      <c r="W55" s="2"/>
      <c r="X55" s="2" t="s">
        <v>367</v>
      </c>
      <c r="Y55" s="2" t="s">
        <v>367</v>
      </c>
      <c r="Z55" s="2" t="s">
        <v>367</v>
      </c>
      <c r="AA55" s="2"/>
      <c r="AB55" s="2" t="s">
        <v>367</v>
      </c>
      <c r="AC55" s="238" t="s">
        <v>367</v>
      </c>
      <c r="AD55" s="238"/>
      <c r="AE55" s="238" t="s">
        <v>367</v>
      </c>
      <c r="AF55" s="93">
        <f t="shared" si="19"/>
        <v>40</v>
      </c>
      <c r="AG55" s="12"/>
      <c r="AH55" s="224"/>
      <c r="AI55" s="46" t="s">
        <v>102</v>
      </c>
      <c r="AJ55" s="68" t="s">
        <v>102</v>
      </c>
      <c r="AK55" s="2"/>
      <c r="AL55" s="68" t="s">
        <v>102</v>
      </c>
      <c r="AM55" s="69" t="s">
        <v>102</v>
      </c>
      <c r="AN55" s="115">
        <f t="shared" si="20"/>
        <v>32</v>
      </c>
      <c r="AO55" s="12"/>
      <c r="AP55" s="2"/>
      <c r="AQ55" s="116">
        <f t="shared" si="21"/>
        <v>0</v>
      </c>
      <c r="AR55" s="45"/>
      <c r="AS55" s="46"/>
      <c r="AT55" s="44" t="s">
        <v>326</v>
      </c>
      <c r="AU55" s="118">
        <f t="shared" si="22"/>
        <v>0</v>
      </c>
      <c r="AV55" s="153">
        <f t="shared" si="23"/>
        <v>62</v>
      </c>
      <c r="AW55" s="241" t="s">
        <v>46</v>
      </c>
      <c r="AX55" s="191">
        <f t="shared" si="24"/>
        <v>0.8698092031425365</v>
      </c>
      <c r="AY55" s="192">
        <f t="shared" si="25"/>
        <v>20.666666666666668</v>
      </c>
    </row>
    <row r="56" spans="1:51" ht="14.25" customHeight="1">
      <c r="A56" s="201" t="s">
        <v>202</v>
      </c>
      <c r="B56" s="244" t="s">
        <v>314</v>
      </c>
      <c r="C56" s="247"/>
      <c r="D56" s="207">
        <f t="shared" si="13"/>
        <v>0</v>
      </c>
      <c r="E56" s="262"/>
      <c r="F56" s="107">
        <f t="shared" si="14"/>
        <v>0</v>
      </c>
      <c r="G56" s="97">
        <f t="shared" si="15"/>
        <v>0</v>
      </c>
      <c r="H56" s="65"/>
      <c r="I56" s="100">
        <f t="shared" si="16"/>
        <v>0</v>
      </c>
      <c r="J56" s="65"/>
      <c r="K56" s="62"/>
      <c r="L56" s="62"/>
      <c r="M56" s="62"/>
      <c r="N56" s="270"/>
      <c r="O56" s="62"/>
      <c r="P56" s="108">
        <f t="shared" si="17"/>
        <v>0</v>
      </c>
      <c r="Q56" s="65"/>
      <c r="R56" s="271"/>
      <c r="S56" s="110">
        <f t="shared" si="18"/>
        <v>0</v>
      </c>
      <c r="T56" s="167" t="s">
        <v>367</v>
      </c>
      <c r="U56" s="164" t="s">
        <v>367</v>
      </c>
      <c r="V56" s="164" t="s">
        <v>367</v>
      </c>
      <c r="W56" s="164" t="s">
        <v>367</v>
      </c>
      <c r="X56" s="164" t="s">
        <v>367</v>
      </c>
      <c r="Y56" s="164" t="s">
        <v>367</v>
      </c>
      <c r="Z56" s="164" t="s">
        <v>367</v>
      </c>
      <c r="AA56" s="164" t="s">
        <v>367</v>
      </c>
      <c r="AB56" s="164" t="s">
        <v>367</v>
      </c>
      <c r="AC56" s="164" t="s">
        <v>367</v>
      </c>
      <c r="AD56" s="164" t="s">
        <v>367</v>
      </c>
      <c r="AE56" s="164" t="s">
        <v>367</v>
      </c>
      <c r="AF56" s="93">
        <f t="shared" si="19"/>
        <v>60</v>
      </c>
      <c r="AG56" s="12"/>
      <c r="AH56" s="224"/>
      <c r="AI56" s="252"/>
      <c r="AJ56" s="2"/>
      <c r="AK56" s="2"/>
      <c r="AL56" s="2"/>
      <c r="AM56" s="6"/>
      <c r="AN56" s="115">
        <f t="shared" si="20"/>
        <v>0</v>
      </c>
      <c r="AO56" s="65"/>
      <c r="AP56" s="2"/>
      <c r="AQ56" s="116">
        <f t="shared" si="21"/>
        <v>0</v>
      </c>
      <c r="AR56" s="45"/>
      <c r="AS56" s="46"/>
      <c r="AT56" s="44" t="s">
        <v>326</v>
      </c>
      <c r="AU56" s="118">
        <f t="shared" si="22"/>
        <v>0</v>
      </c>
      <c r="AV56" s="153">
        <f t="shared" si="23"/>
        <v>60</v>
      </c>
      <c r="AW56" s="241" t="s">
        <v>47</v>
      </c>
      <c r="AX56" s="191">
        <f t="shared" si="24"/>
        <v>0.8417508417508417</v>
      </c>
      <c r="AY56" s="192">
        <f t="shared" si="25"/>
        <v>20</v>
      </c>
    </row>
    <row r="57" spans="1:51" ht="14.25" customHeight="1">
      <c r="A57" s="201" t="s">
        <v>40</v>
      </c>
      <c r="B57" s="212" t="s">
        <v>232</v>
      </c>
      <c r="C57" s="95"/>
      <c r="D57" s="207">
        <f t="shared" si="13"/>
        <v>0</v>
      </c>
      <c r="E57" s="91"/>
      <c r="F57" s="107">
        <f t="shared" si="14"/>
        <v>0</v>
      </c>
      <c r="G57" s="97">
        <f t="shared" si="15"/>
        <v>0</v>
      </c>
      <c r="H57" s="12"/>
      <c r="I57" s="100">
        <f t="shared" si="16"/>
        <v>0</v>
      </c>
      <c r="J57" s="12"/>
      <c r="K57" s="2"/>
      <c r="L57" s="2"/>
      <c r="M57" s="2"/>
      <c r="N57" s="11"/>
      <c r="O57" s="2"/>
      <c r="P57" s="108">
        <f t="shared" si="17"/>
        <v>0</v>
      </c>
      <c r="Q57" s="90"/>
      <c r="R57" s="165"/>
      <c r="S57" s="110">
        <f t="shared" si="18"/>
        <v>0</v>
      </c>
      <c r="T57" s="12"/>
      <c r="U57" s="2"/>
      <c r="V57" s="2" t="s">
        <v>367</v>
      </c>
      <c r="W57" s="2" t="s">
        <v>367</v>
      </c>
      <c r="X57" s="2" t="s">
        <v>367</v>
      </c>
      <c r="Y57" s="2" t="s">
        <v>367</v>
      </c>
      <c r="Z57" s="2" t="s">
        <v>367</v>
      </c>
      <c r="AA57" s="2" t="s">
        <v>367</v>
      </c>
      <c r="AB57" s="2" t="s">
        <v>367</v>
      </c>
      <c r="AC57" s="2" t="s">
        <v>367</v>
      </c>
      <c r="AD57" s="2" t="s">
        <v>367</v>
      </c>
      <c r="AE57" s="2" t="s">
        <v>367</v>
      </c>
      <c r="AF57" s="93">
        <f t="shared" si="19"/>
        <v>50</v>
      </c>
      <c r="AG57" s="12"/>
      <c r="AH57" s="224"/>
      <c r="AI57" s="46" t="s">
        <v>102</v>
      </c>
      <c r="AJ57" s="2"/>
      <c r="AK57" s="2"/>
      <c r="AL57" s="2"/>
      <c r="AM57" s="6"/>
      <c r="AN57" s="115">
        <f t="shared" si="20"/>
        <v>8</v>
      </c>
      <c r="AO57" s="12"/>
      <c r="AP57" s="2"/>
      <c r="AQ57" s="116">
        <f t="shared" si="21"/>
        <v>0</v>
      </c>
      <c r="AR57" s="45"/>
      <c r="AS57" s="46"/>
      <c r="AT57" s="44" t="s">
        <v>326</v>
      </c>
      <c r="AU57" s="118">
        <f t="shared" si="22"/>
        <v>0</v>
      </c>
      <c r="AV57" s="240">
        <f t="shared" si="23"/>
        <v>58</v>
      </c>
      <c r="AW57" s="241" t="s">
        <v>48</v>
      </c>
      <c r="AX57" s="191">
        <f t="shared" si="24"/>
        <v>0.813692480359147</v>
      </c>
      <c r="AY57" s="192">
        <f t="shared" si="25"/>
        <v>19.333333333333332</v>
      </c>
    </row>
    <row r="58" spans="1:51" ht="14.25" customHeight="1">
      <c r="A58" s="201" t="s">
        <v>320</v>
      </c>
      <c r="B58" s="210" t="s">
        <v>83</v>
      </c>
      <c r="C58" s="90"/>
      <c r="D58" s="106">
        <f t="shared" si="13"/>
        <v>0</v>
      </c>
      <c r="E58" s="91"/>
      <c r="F58" s="107">
        <f t="shared" si="14"/>
        <v>0</v>
      </c>
      <c r="G58" s="97">
        <f t="shared" si="15"/>
        <v>0</v>
      </c>
      <c r="H58" s="12"/>
      <c r="I58" s="100">
        <f t="shared" si="16"/>
        <v>0</v>
      </c>
      <c r="J58" s="12"/>
      <c r="K58" s="2"/>
      <c r="L58" s="2"/>
      <c r="M58" s="2"/>
      <c r="N58" s="11"/>
      <c r="O58" s="2"/>
      <c r="P58" s="108">
        <f t="shared" si="17"/>
        <v>0</v>
      </c>
      <c r="Q58" s="168"/>
      <c r="R58" s="165"/>
      <c r="S58" s="110">
        <f t="shared" si="18"/>
        <v>0</v>
      </c>
      <c r="T58" s="12"/>
      <c r="U58" s="2"/>
      <c r="V58" s="2"/>
      <c r="W58" s="2" t="s">
        <v>367</v>
      </c>
      <c r="X58" s="2" t="s">
        <v>367</v>
      </c>
      <c r="Y58" s="2"/>
      <c r="Z58" s="2"/>
      <c r="AA58" s="2" t="s">
        <v>367</v>
      </c>
      <c r="AB58" s="2" t="s">
        <v>367</v>
      </c>
      <c r="AC58" s="238" t="s">
        <v>367</v>
      </c>
      <c r="AD58" s="238" t="s">
        <v>367</v>
      </c>
      <c r="AE58" s="238" t="s">
        <v>367</v>
      </c>
      <c r="AF58" s="93">
        <f t="shared" si="19"/>
        <v>35</v>
      </c>
      <c r="AG58" s="12"/>
      <c r="AH58" s="224"/>
      <c r="AI58" s="46" t="s">
        <v>102</v>
      </c>
      <c r="AJ58" s="2"/>
      <c r="AK58" s="2"/>
      <c r="AL58" s="2"/>
      <c r="AM58" s="6"/>
      <c r="AN58" s="115">
        <f t="shared" si="20"/>
        <v>8</v>
      </c>
      <c r="AO58" s="12"/>
      <c r="AP58" s="2"/>
      <c r="AQ58" s="116">
        <f t="shared" si="21"/>
        <v>0</v>
      </c>
      <c r="AR58" s="45"/>
      <c r="AS58" s="46" t="s">
        <v>102</v>
      </c>
      <c r="AT58" s="44" t="s">
        <v>326</v>
      </c>
      <c r="AU58" s="118">
        <f t="shared" si="22"/>
        <v>15</v>
      </c>
      <c r="AV58" s="153">
        <f t="shared" si="23"/>
        <v>58</v>
      </c>
      <c r="AW58" s="241" t="s">
        <v>49</v>
      </c>
      <c r="AX58" s="191">
        <f t="shared" si="24"/>
        <v>0.813692480359147</v>
      </c>
      <c r="AY58" s="192">
        <f t="shared" si="25"/>
        <v>19.333333333333332</v>
      </c>
    </row>
    <row r="59" spans="1:51" ht="14.25" customHeight="1">
      <c r="A59" s="201" t="s">
        <v>50</v>
      </c>
      <c r="B59" s="212" t="s">
        <v>80</v>
      </c>
      <c r="C59" s="94">
        <v>-30</v>
      </c>
      <c r="D59" s="301">
        <f t="shared" si="13"/>
        <v>-30</v>
      </c>
      <c r="E59" s="6">
        <v>0</v>
      </c>
      <c r="F59" s="107">
        <f t="shared" si="14"/>
        <v>0</v>
      </c>
      <c r="G59" s="97">
        <f t="shared" si="15"/>
        <v>-30</v>
      </c>
      <c r="H59" s="12" t="s">
        <v>366</v>
      </c>
      <c r="I59" s="100">
        <f t="shared" si="16"/>
        <v>15</v>
      </c>
      <c r="J59" s="12" t="s">
        <v>102</v>
      </c>
      <c r="K59" s="2"/>
      <c r="L59" s="2"/>
      <c r="M59" s="2"/>
      <c r="N59" s="11"/>
      <c r="O59" s="2"/>
      <c r="P59" s="108">
        <f t="shared" si="17"/>
        <v>15</v>
      </c>
      <c r="Q59" s="167"/>
      <c r="R59" s="164" t="s">
        <v>102</v>
      </c>
      <c r="S59" s="110">
        <f t="shared" si="18"/>
        <v>15</v>
      </c>
      <c r="T59" s="12"/>
      <c r="U59" s="2"/>
      <c r="V59" s="2"/>
      <c r="W59" s="2" t="s">
        <v>367</v>
      </c>
      <c r="X59" s="2"/>
      <c r="Y59" s="2" t="s">
        <v>367</v>
      </c>
      <c r="Z59" s="2"/>
      <c r="AA59" s="2" t="s">
        <v>367</v>
      </c>
      <c r="AB59" s="2"/>
      <c r="AC59" s="238"/>
      <c r="AD59" s="238" t="s">
        <v>367</v>
      </c>
      <c r="AE59" s="238" t="s">
        <v>367</v>
      </c>
      <c r="AF59" s="93">
        <f t="shared" si="19"/>
        <v>25</v>
      </c>
      <c r="AG59" s="12"/>
      <c r="AH59" s="224"/>
      <c r="AI59" s="253"/>
      <c r="AJ59" s="2"/>
      <c r="AK59" s="2"/>
      <c r="AL59" s="2"/>
      <c r="AM59" s="2"/>
      <c r="AN59" s="115">
        <f t="shared" si="20"/>
        <v>0</v>
      </c>
      <c r="AO59" s="2" t="s">
        <v>102</v>
      </c>
      <c r="AP59" s="2" t="s">
        <v>102</v>
      </c>
      <c r="AQ59" s="116">
        <f t="shared" si="21"/>
        <v>16</v>
      </c>
      <c r="AR59" s="68"/>
      <c r="AS59" s="68"/>
      <c r="AT59" s="44" t="s">
        <v>326</v>
      </c>
      <c r="AU59" s="118">
        <f t="shared" si="22"/>
        <v>0</v>
      </c>
      <c r="AV59" s="153">
        <f t="shared" si="23"/>
        <v>56</v>
      </c>
      <c r="AW59" s="241" t="s">
        <v>50</v>
      </c>
      <c r="AX59" s="191">
        <f t="shared" si="24"/>
        <v>0.7856341189674524</v>
      </c>
      <c r="AY59" s="192">
        <f t="shared" si="25"/>
        <v>18.666666666666668</v>
      </c>
    </row>
    <row r="60" spans="1:51" ht="14.25" customHeight="1">
      <c r="A60" s="201" t="s">
        <v>39</v>
      </c>
      <c r="B60" s="217" t="s">
        <v>317</v>
      </c>
      <c r="C60" s="94">
        <v>-35</v>
      </c>
      <c r="D60" s="103">
        <f t="shared" si="13"/>
        <v>-35</v>
      </c>
      <c r="E60" s="238">
        <v>9</v>
      </c>
      <c r="F60" s="107">
        <f t="shared" si="14"/>
        <v>9</v>
      </c>
      <c r="G60" s="97">
        <f t="shared" si="15"/>
        <v>-26</v>
      </c>
      <c r="H60" s="12" t="s">
        <v>366</v>
      </c>
      <c r="I60" s="100">
        <f t="shared" si="16"/>
        <v>15</v>
      </c>
      <c r="J60" s="65" t="s">
        <v>102</v>
      </c>
      <c r="K60" s="52"/>
      <c r="L60" s="62"/>
      <c r="M60" s="52"/>
      <c r="N60" s="62"/>
      <c r="O60" s="52"/>
      <c r="P60" s="108">
        <f t="shared" si="17"/>
        <v>15</v>
      </c>
      <c r="Q60" s="12"/>
      <c r="R60" s="164" t="s">
        <v>102</v>
      </c>
      <c r="S60" s="110">
        <f t="shared" si="18"/>
        <v>15</v>
      </c>
      <c r="T60" s="65"/>
      <c r="U60" s="62"/>
      <c r="V60" s="62"/>
      <c r="W60" s="62"/>
      <c r="X60" s="62"/>
      <c r="Y60" s="164" t="s">
        <v>367</v>
      </c>
      <c r="Z60" s="164" t="s">
        <v>367</v>
      </c>
      <c r="AA60" s="164" t="s">
        <v>367</v>
      </c>
      <c r="AB60" s="164" t="s">
        <v>367</v>
      </c>
      <c r="AC60" s="164" t="s">
        <v>367</v>
      </c>
      <c r="AD60" s="164" t="s">
        <v>367</v>
      </c>
      <c r="AE60" s="164"/>
      <c r="AF60" s="93">
        <f t="shared" si="19"/>
        <v>30</v>
      </c>
      <c r="AG60" s="65"/>
      <c r="AH60" s="132"/>
      <c r="AI60" s="254"/>
      <c r="AJ60" s="62"/>
      <c r="AK60" s="2"/>
      <c r="AL60" s="2"/>
      <c r="AM60" s="6"/>
      <c r="AN60" s="115">
        <f t="shared" si="20"/>
        <v>0</v>
      </c>
      <c r="AO60" s="12"/>
      <c r="AP60" s="237"/>
      <c r="AQ60" s="116">
        <f t="shared" si="21"/>
        <v>0</v>
      </c>
      <c r="AR60" s="45"/>
      <c r="AS60" s="46"/>
      <c r="AT60" s="44" t="s">
        <v>326</v>
      </c>
      <c r="AU60" s="118">
        <f t="shared" si="22"/>
        <v>0</v>
      </c>
      <c r="AV60" s="240">
        <f t="shared" si="23"/>
        <v>49</v>
      </c>
      <c r="AW60" s="241" t="s">
        <v>51</v>
      </c>
      <c r="AX60" s="191">
        <f t="shared" si="24"/>
        <v>0.6874298540965208</v>
      </c>
      <c r="AY60" s="192">
        <f t="shared" si="25"/>
        <v>16.333333333333332</v>
      </c>
    </row>
    <row r="61" spans="1:51" ht="14.25" customHeight="1">
      <c r="A61" s="201" t="s">
        <v>38</v>
      </c>
      <c r="B61" s="217" t="s">
        <v>316</v>
      </c>
      <c r="C61" s="94">
        <v>-34</v>
      </c>
      <c r="D61" s="103">
        <f t="shared" si="13"/>
        <v>-34</v>
      </c>
      <c r="E61" s="238">
        <v>4</v>
      </c>
      <c r="F61" s="107">
        <f t="shared" si="14"/>
        <v>4</v>
      </c>
      <c r="G61" s="97">
        <f t="shared" si="15"/>
        <v>-30</v>
      </c>
      <c r="H61" s="12" t="s">
        <v>366</v>
      </c>
      <c r="I61" s="100">
        <f t="shared" si="16"/>
        <v>15</v>
      </c>
      <c r="J61" s="65" t="s">
        <v>102</v>
      </c>
      <c r="K61" s="52"/>
      <c r="L61" s="62"/>
      <c r="M61" s="52"/>
      <c r="N61" s="62"/>
      <c r="O61" s="52"/>
      <c r="P61" s="108">
        <f t="shared" si="17"/>
        <v>15</v>
      </c>
      <c r="Q61" s="12"/>
      <c r="R61" s="164" t="s">
        <v>102</v>
      </c>
      <c r="S61" s="110">
        <f t="shared" si="18"/>
        <v>15</v>
      </c>
      <c r="T61" s="65"/>
      <c r="U61" s="62"/>
      <c r="V61" s="62"/>
      <c r="W61" s="62"/>
      <c r="X61" s="62"/>
      <c r="Y61" s="164"/>
      <c r="Z61" s="164" t="s">
        <v>367</v>
      </c>
      <c r="AA61" s="164" t="s">
        <v>367</v>
      </c>
      <c r="AB61" s="164" t="s">
        <v>367</v>
      </c>
      <c r="AC61" s="164" t="s">
        <v>367</v>
      </c>
      <c r="AD61" s="164" t="s">
        <v>367</v>
      </c>
      <c r="AE61" s="164"/>
      <c r="AF61" s="93">
        <f t="shared" si="19"/>
        <v>25</v>
      </c>
      <c r="AG61" s="65"/>
      <c r="AH61" s="132"/>
      <c r="AI61" s="254"/>
      <c r="AJ61" s="62"/>
      <c r="AK61" s="2"/>
      <c r="AL61" s="2"/>
      <c r="AM61" s="6"/>
      <c r="AN61" s="115">
        <f t="shared" si="20"/>
        <v>0</v>
      </c>
      <c r="AO61" s="12"/>
      <c r="AP61" s="237"/>
      <c r="AQ61" s="116">
        <f t="shared" si="21"/>
        <v>0</v>
      </c>
      <c r="AR61" s="45"/>
      <c r="AS61" s="46"/>
      <c r="AT61" s="44" t="s">
        <v>326</v>
      </c>
      <c r="AU61" s="118">
        <f t="shared" si="22"/>
        <v>0</v>
      </c>
      <c r="AV61" s="240">
        <f t="shared" si="23"/>
        <v>40</v>
      </c>
      <c r="AW61" s="241" t="s">
        <v>52</v>
      </c>
      <c r="AX61" s="191">
        <f t="shared" si="24"/>
        <v>0.5611672278338945</v>
      </c>
      <c r="AY61" s="192">
        <f t="shared" si="25"/>
        <v>13.333333333333334</v>
      </c>
    </row>
    <row r="62" spans="1:51" ht="14.25" customHeight="1">
      <c r="A62" s="201" t="s">
        <v>41</v>
      </c>
      <c r="B62" s="212" t="s">
        <v>305</v>
      </c>
      <c r="C62" s="94">
        <v>-32</v>
      </c>
      <c r="D62" s="103">
        <f t="shared" si="13"/>
        <v>-32</v>
      </c>
      <c r="E62" s="2">
        <v>-2</v>
      </c>
      <c r="F62" s="107">
        <f t="shared" si="14"/>
        <v>0</v>
      </c>
      <c r="G62" s="97">
        <f t="shared" si="15"/>
        <v>-32</v>
      </c>
      <c r="H62" s="12" t="s">
        <v>366</v>
      </c>
      <c r="I62" s="100">
        <f t="shared" si="16"/>
        <v>15</v>
      </c>
      <c r="J62" s="12" t="s">
        <v>102</v>
      </c>
      <c r="K62" s="2"/>
      <c r="L62" s="2"/>
      <c r="M62" s="2"/>
      <c r="N62" s="11"/>
      <c r="O62" s="2"/>
      <c r="P62" s="108">
        <f t="shared" si="17"/>
        <v>15</v>
      </c>
      <c r="Q62" s="12"/>
      <c r="R62" s="164"/>
      <c r="S62" s="110">
        <f t="shared" si="18"/>
        <v>0</v>
      </c>
      <c r="T62" s="12"/>
      <c r="U62" s="2"/>
      <c r="V62" s="2"/>
      <c r="W62" s="2" t="s">
        <v>367</v>
      </c>
      <c r="X62" s="2" t="s">
        <v>367</v>
      </c>
      <c r="Y62" s="2" t="s">
        <v>367</v>
      </c>
      <c r="Z62" s="2" t="s">
        <v>367</v>
      </c>
      <c r="AA62" s="2" t="s">
        <v>367</v>
      </c>
      <c r="AB62" s="2" t="s">
        <v>367</v>
      </c>
      <c r="AC62" s="238" t="s">
        <v>367</v>
      </c>
      <c r="AD62" s="238"/>
      <c r="AE62" s="238" t="s">
        <v>367</v>
      </c>
      <c r="AF62" s="93">
        <f t="shared" si="19"/>
        <v>40</v>
      </c>
      <c r="AG62" s="12"/>
      <c r="AH62" s="224"/>
      <c r="AI62" s="253"/>
      <c r="AJ62" s="2"/>
      <c r="AK62" s="2"/>
      <c r="AL62" s="2"/>
      <c r="AM62" s="6"/>
      <c r="AN62" s="115">
        <f t="shared" si="20"/>
        <v>0</v>
      </c>
      <c r="AO62" s="12"/>
      <c r="AP62" s="2"/>
      <c r="AQ62" s="116">
        <f t="shared" si="21"/>
        <v>0</v>
      </c>
      <c r="AR62" s="45"/>
      <c r="AS62" s="46"/>
      <c r="AT62" s="44" t="s">
        <v>326</v>
      </c>
      <c r="AU62" s="118">
        <f t="shared" si="22"/>
        <v>0</v>
      </c>
      <c r="AV62" s="240">
        <f t="shared" si="23"/>
        <v>38</v>
      </c>
      <c r="AW62" s="241" t="s">
        <v>53</v>
      </c>
      <c r="AX62" s="191">
        <f t="shared" si="24"/>
        <v>0.5331088664421998</v>
      </c>
      <c r="AY62" s="192">
        <f t="shared" si="25"/>
        <v>12.666666666666668</v>
      </c>
    </row>
    <row r="63" spans="1:51" ht="14.25" customHeight="1">
      <c r="A63" s="201" t="s">
        <v>56</v>
      </c>
      <c r="B63" s="212" t="s">
        <v>354</v>
      </c>
      <c r="C63" s="94">
        <v>-23</v>
      </c>
      <c r="D63" s="103">
        <f t="shared" si="13"/>
        <v>-23</v>
      </c>
      <c r="E63" s="2">
        <v>3</v>
      </c>
      <c r="F63" s="107">
        <f t="shared" si="14"/>
        <v>3</v>
      </c>
      <c r="G63" s="97">
        <f t="shared" si="15"/>
        <v>-20</v>
      </c>
      <c r="H63" s="12"/>
      <c r="I63" s="100">
        <f t="shared" si="16"/>
        <v>0</v>
      </c>
      <c r="J63" s="12"/>
      <c r="K63" s="2"/>
      <c r="L63" s="2"/>
      <c r="M63" s="2"/>
      <c r="N63" s="11"/>
      <c r="O63" s="2"/>
      <c r="P63" s="108">
        <f t="shared" si="17"/>
        <v>0</v>
      </c>
      <c r="Q63" s="167"/>
      <c r="R63" s="164" t="s">
        <v>102</v>
      </c>
      <c r="S63" s="110">
        <f t="shared" si="18"/>
        <v>15</v>
      </c>
      <c r="T63" s="12"/>
      <c r="U63" s="2"/>
      <c r="V63" s="2"/>
      <c r="W63" s="2"/>
      <c r="X63" s="2"/>
      <c r="Y63" s="2"/>
      <c r="Z63" s="2"/>
      <c r="AA63" s="2"/>
      <c r="AB63" s="2"/>
      <c r="AC63" s="238"/>
      <c r="AD63" s="238"/>
      <c r="AE63" s="238"/>
      <c r="AF63" s="93">
        <f t="shared" si="19"/>
        <v>0</v>
      </c>
      <c r="AG63" s="67" t="s">
        <v>102</v>
      </c>
      <c r="AH63" s="224"/>
      <c r="AI63" s="46" t="s">
        <v>102</v>
      </c>
      <c r="AJ63" s="2"/>
      <c r="AK63" s="2"/>
      <c r="AL63" s="68" t="s">
        <v>102</v>
      </c>
      <c r="AM63" s="69" t="s">
        <v>102</v>
      </c>
      <c r="AN63" s="115">
        <f t="shared" si="20"/>
        <v>32</v>
      </c>
      <c r="AO63" s="12"/>
      <c r="AP63" s="2" t="s">
        <v>102</v>
      </c>
      <c r="AQ63" s="116">
        <f t="shared" si="21"/>
        <v>8</v>
      </c>
      <c r="AR63" s="45"/>
      <c r="AS63" s="46"/>
      <c r="AT63" s="44" t="s">
        <v>326</v>
      </c>
      <c r="AU63" s="118">
        <f t="shared" si="22"/>
        <v>0</v>
      </c>
      <c r="AV63" s="153">
        <f t="shared" si="23"/>
        <v>35</v>
      </c>
      <c r="AW63" s="241" t="s">
        <v>54</v>
      </c>
      <c r="AX63" s="191">
        <f t="shared" si="24"/>
        <v>0.49102132435465773</v>
      </c>
      <c r="AY63" s="192">
        <f t="shared" si="25"/>
        <v>11.666666666666666</v>
      </c>
    </row>
    <row r="64" spans="1:51" ht="14.25" customHeight="1">
      <c r="A64" s="201" t="s">
        <v>29</v>
      </c>
      <c r="B64" s="261" t="s">
        <v>302</v>
      </c>
      <c r="C64" s="248"/>
      <c r="D64" s="103">
        <f t="shared" si="13"/>
        <v>0</v>
      </c>
      <c r="E64" s="239"/>
      <c r="F64" s="107">
        <f t="shared" si="14"/>
        <v>0</v>
      </c>
      <c r="G64" s="97">
        <f t="shared" si="15"/>
        <v>0</v>
      </c>
      <c r="H64" s="65"/>
      <c r="I64" s="100">
        <f t="shared" si="16"/>
        <v>0</v>
      </c>
      <c r="J64" s="65"/>
      <c r="K64" s="62"/>
      <c r="L64" s="62"/>
      <c r="M64" s="62"/>
      <c r="N64" s="270"/>
      <c r="O64" s="62"/>
      <c r="P64" s="108">
        <f t="shared" si="17"/>
        <v>0</v>
      </c>
      <c r="Q64" s="90"/>
      <c r="R64" s="165"/>
      <c r="S64" s="110">
        <f t="shared" si="18"/>
        <v>0</v>
      </c>
      <c r="T64" s="12"/>
      <c r="U64" s="2"/>
      <c r="V64" s="2"/>
      <c r="W64" s="2"/>
      <c r="X64" s="2"/>
      <c r="Y64" s="2"/>
      <c r="Z64" s="2"/>
      <c r="AA64" s="2" t="s">
        <v>367</v>
      </c>
      <c r="AB64" s="2"/>
      <c r="AC64" s="2"/>
      <c r="AD64" s="2"/>
      <c r="AE64" s="2" t="s">
        <v>367</v>
      </c>
      <c r="AF64" s="93">
        <f t="shared" si="19"/>
        <v>10</v>
      </c>
      <c r="AG64" s="12"/>
      <c r="AH64" s="224"/>
      <c r="AI64" s="46" t="s">
        <v>102</v>
      </c>
      <c r="AJ64" s="2"/>
      <c r="AK64" s="2"/>
      <c r="AL64" s="2"/>
      <c r="AM64" s="69" t="s">
        <v>102</v>
      </c>
      <c r="AN64" s="115">
        <f t="shared" si="20"/>
        <v>16</v>
      </c>
      <c r="AO64" s="65"/>
      <c r="AP64" s="2"/>
      <c r="AQ64" s="116">
        <f t="shared" si="21"/>
        <v>0</v>
      </c>
      <c r="AR64" s="45"/>
      <c r="AS64" s="46"/>
      <c r="AT64" s="44" t="s">
        <v>326</v>
      </c>
      <c r="AU64" s="118">
        <f t="shared" si="22"/>
        <v>0</v>
      </c>
      <c r="AV64" s="153">
        <f t="shared" si="23"/>
        <v>26</v>
      </c>
      <c r="AW64" s="241" t="s">
        <v>55</v>
      </c>
      <c r="AX64" s="191">
        <f t="shared" si="24"/>
        <v>0.36475869809203143</v>
      </c>
      <c r="AY64" s="192">
        <f t="shared" si="25"/>
        <v>8.666666666666668</v>
      </c>
    </row>
    <row r="65" spans="1:51" ht="14.25" customHeight="1">
      <c r="A65" s="201" t="s">
        <v>51</v>
      </c>
      <c r="B65" s="246" t="s">
        <v>306</v>
      </c>
      <c r="C65" s="247"/>
      <c r="D65" s="103">
        <f t="shared" si="13"/>
        <v>0</v>
      </c>
      <c r="E65" s="262"/>
      <c r="F65" s="107">
        <f t="shared" si="14"/>
        <v>0</v>
      </c>
      <c r="G65" s="97">
        <f t="shared" si="15"/>
        <v>0</v>
      </c>
      <c r="H65" s="65"/>
      <c r="I65" s="100">
        <f t="shared" si="16"/>
        <v>0</v>
      </c>
      <c r="J65" s="65"/>
      <c r="K65" s="62"/>
      <c r="L65" s="62"/>
      <c r="M65" s="62"/>
      <c r="N65" s="270"/>
      <c r="O65" s="62"/>
      <c r="P65" s="108">
        <f t="shared" si="17"/>
        <v>0</v>
      </c>
      <c r="Q65" s="272"/>
      <c r="R65" s="239"/>
      <c r="S65" s="110">
        <f t="shared" si="18"/>
        <v>0</v>
      </c>
      <c r="T65" s="12"/>
      <c r="U65" s="2"/>
      <c r="V65" s="2" t="s">
        <v>367</v>
      </c>
      <c r="W65" s="2" t="s">
        <v>367</v>
      </c>
      <c r="X65" s="62"/>
      <c r="Y65" s="62"/>
      <c r="Z65" s="62"/>
      <c r="AA65" s="62"/>
      <c r="AB65" s="62"/>
      <c r="AC65" s="62"/>
      <c r="AD65" s="62"/>
      <c r="AE65" s="62"/>
      <c r="AF65" s="93">
        <f t="shared" si="19"/>
        <v>10</v>
      </c>
      <c r="AG65" s="67" t="s">
        <v>102</v>
      </c>
      <c r="AH65" s="224"/>
      <c r="AI65" s="46" t="s">
        <v>102</v>
      </c>
      <c r="AJ65" s="62"/>
      <c r="AK65" s="68"/>
      <c r="AL65" s="62"/>
      <c r="AM65" s="130"/>
      <c r="AN65" s="115">
        <f t="shared" si="20"/>
        <v>16</v>
      </c>
      <c r="AO65" s="65"/>
      <c r="AP65" s="62"/>
      <c r="AQ65" s="116">
        <f t="shared" si="21"/>
        <v>0</v>
      </c>
      <c r="AR65" s="73"/>
      <c r="AS65" s="129"/>
      <c r="AT65" s="44" t="s">
        <v>326</v>
      </c>
      <c r="AU65" s="118">
        <f t="shared" si="22"/>
        <v>0</v>
      </c>
      <c r="AV65" s="153">
        <f t="shared" si="23"/>
        <v>26</v>
      </c>
      <c r="AW65" s="241" t="s">
        <v>56</v>
      </c>
      <c r="AX65" s="191">
        <f t="shared" si="24"/>
        <v>0.36475869809203143</v>
      </c>
      <c r="AY65" s="192">
        <f t="shared" si="25"/>
        <v>8.666666666666668</v>
      </c>
    </row>
    <row r="66" spans="1:51" ht="14.25" customHeight="1">
      <c r="A66" s="201" t="s">
        <v>37</v>
      </c>
      <c r="B66" s="245" t="s">
        <v>304</v>
      </c>
      <c r="C66" s="247"/>
      <c r="D66" s="103">
        <f t="shared" si="13"/>
        <v>0</v>
      </c>
      <c r="E66" s="262"/>
      <c r="F66" s="107">
        <f t="shared" si="14"/>
        <v>0</v>
      </c>
      <c r="G66" s="97">
        <f t="shared" si="15"/>
        <v>0</v>
      </c>
      <c r="H66" s="65"/>
      <c r="I66" s="100">
        <f t="shared" si="16"/>
        <v>0</v>
      </c>
      <c r="J66" s="65"/>
      <c r="K66" s="62"/>
      <c r="L66" s="62"/>
      <c r="M66" s="62"/>
      <c r="N66" s="270"/>
      <c r="O66" s="62"/>
      <c r="P66" s="108">
        <f t="shared" si="17"/>
        <v>0</v>
      </c>
      <c r="Q66" s="65"/>
      <c r="R66" s="239"/>
      <c r="S66" s="110">
        <f t="shared" si="18"/>
        <v>0</v>
      </c>
      <c r="T66" s="167"/>
      <c r="U66" s="164"/>
      <c r="V66" s="164"/>
      <c r="W66" s="164" t="s">
        <v>367</v>
      </c>
      <c r="X66" s="164" t="s">
        <v>367</v>
      </c>
      <c r="Y66" s="62"/>
      <c r="Z66" s="62"/>
      <c r="AA66" s="62"/>
      <c r="AB66" s="62"/>
      <c r="AC66" s="62"/>
      <c r="AD66" s="62"/>
      <c r="AE66" s="62"/>
      <c r="AF66" s="93">
        <f t="shared" si="19"/>
        <v>10</v>
      </c>
      <c r="AG66" s="12"/>
      <c r="AH66" s="224"/>
      <c r="AI66" s="46" t="s">
        <v>102</v>
      </c>
      <c r="AJ66" s="2"/>
      <c r="AK66" s="2"/>
      <c r="AL66" s="62"/>
      <c r="AM66" s="130"/>
      <c r="AN66" s="115">
        <f t="shared" si="20"/>
        <v>8</v>
      </c>
      <c r="AO66" s="65"/>
      <c r="AP66" s="62"/>
      <c r="AQ66" s="116">
        <f t="shared" si="21"/>
        <v>0</v>
      </c>
      <c r="AR66" s="73"/>
      <c r="AS66" s="129"/>
      <c r="AT66" s="44" t="s">
        <v>326</v>
      </c>
      <c r="AU66" s="118">
        <f t="shared" si="22"/>
        <v>0</v>
      </c>
      <c r="AV66" s="240">
        <f t="shared" si="23"/>
        <v>18</v>
      </c>
      <c r="AW66" s="241" t="s">
        <v>57</v>
      </c>
      <c r="AX66" s="191">
        <f t="shared" si="24"/>
        <v>0.25252525252525254</v>
      </c>
      <c r="AY66" s="192">
        <f t="shared" si="25"/>
        <v>6</v>
      </c>
    </row>
    <row r="67" spans="1:51" ht="14.25" customHeight="1">
      <c r="A67" s="201" t="s">
        <v>17</v>
      </c>
      <c r="B67" s="212" t="s">
        <v>133</v>
      </c>
      <c r="C67" s="95"/>
      <c r="D67" s="103">
        <f t="shared" si="13"/>
        <v>0</v>
      </c>
      <c r="E67" s="91"/>
      <c r="F67" s="107">
        <f t="shared" si="14"/>
        <v>0</v>
      </c>
      <c r="G67" s="97">
        <f t="shared" si="15"/>
        <v>0</v>
      </c>
      <c r="H67" s="12"/>
      <c r="I67" s="100">
        <f t="shared" si="16"/>
        <v>0</v>
      </c>
      <c r="J67" s="12"/>
      <c r="K67" s="2"/>
      <c r="L67" s="2"/>
      <c r="M67" s="2"/>
      <c r="N67" s="11"/>
      <c r="O67" s="2"/>
      <c r="P67" s="108">
        <f t="shared" si="17"/>
        <v>0</v>
      </c>
      <c r="Q67" s="90"/>
      <c r="R67" s="165"/>
      <c r="S67" s="110">
        <f t="shared" si="18"/>
        <v>0</v>
      </c>
      <c r="T67" s="12"/>
      <c r="U67" s="2"/>
      <c r="V67" s="2"/>
      <c r="W67" s="2"/>
      <c r="X67" s="2"/>
      <c r="Y67" s="2"/>
      <c r="Z67" s="2"/>
      <c r="AA67" s="2"/>
      <c r="AB67" s="2"/>
      <c r="AC67" s="238"/>
      <c r="AD67" s="238" t="s">
        <v>367</v>
      </c>
      <c r="AE67" s="238" t="s">
        <v>367</v>
      </c>
      <c r="AF67" s="93">
        <f t="shared" si="19"/>
        <v>10</v>
      </c>
      <c r="AG67" s="12"/>
      <c r="AH67" s="224"/>
      <c r="AI67" s="252"/>
      <c r="AJ67" s="2"/>
      <c r="AK67" s="2"/>
      <c r="AL67" s="2"/>
      <c r="AM67" s="6"/>
      <c r="AN67" s="115">
        <f t="shared" si="20"/>
        <v>0</v>
      </c>
      <c r="AO67" s="12"/>
      <c r="AP67" s="2"/>
      <c r="AQ67" s="116">
        <f t="shared" si="21"/>
        <v>0</v>
      </c>
      <c r="AR67" s="45"/>
      <c r="AS67" s="46"/>
      <c r="AT67" s="44" t="s">
        <v>326</v>
      </c>
      <c r="AU67" s="118">
        <f t="shared" si="22"/>
        <v>0</v>
      </c>
      <c r="AV67" s="153">
        <f t="shared" si="23"/>
        <v>10</v>
      </c>
      <c r="AW67" s="241" t="s">
        <v>58</v>
      </c>
      <c r="AX67" s="191">
        <f t="shared" si="24"/>
        <v>0.14029180695847362</v>
      </c>
      <c r="AY67" s="192">
        <f t="shared" si="25"/>
        <v>3.3333333333333335</v>
      </c>
    </row>
    <row r="68" spans="1:51" ht="14.25" customHeight="1">
      <c r="A68" s="201" t="s">
        <v>13</v>
      </c>
      <c r="B68" s="212" t="s">
        <v>68</v>
      </c>
      <c r="C68" s="94">
        <v>-35</v>
      </c>
      <c r="D68" s="103">
        <f t="shared" si="13"/>
        <v>-35</v>
      </c>
      <c r="E68" s="2">
        <v>-4</v>
      </c>
      <c r="F68" s="107">
        <f t="shared" si="14"/>
        <v>0</v>
      </c>
      <c r="G68" s="97">
        <f t="shared" si="15"/>
        <v>-35</v>
      </c>
      <c r="H68" s="12"/>
      <c r="I68" s="100">
        <f t="shared" si="16"/>
        <v>0</v>
      </c>
      <c r="J68" s="12"/>
      <c r="K68" s="2"/>
      <c r="L68" s="2"/>
      <c r="M68" s="2"/>
      <c r="N68" s="11"/>
      <c r="O68" s="2"/>
      <c r="P68" s="108">
        <f t="shared" si="17"/>
        <v>0</v>
      </c>
      <c r="Q68" s="12"/>
      <c r="R68" s="164"/>
      <c r="S68" s="110">
        <f t="shared" si="18"/>
        <v>0</v>
      </c>
      <c r="T68" s="12"/>
      <c r="U68" s="2"/>
      <c r="V68" s="2"/>
      <c r="W68" s="2"/>
      <c r="X68" s="2" t="s">
        <v>367</v>
      </c>
      <c r="Y68" s="2" t="s">
        <v>367</v>
      </c>
      <c r="Z68" s="2"/>
      <c r="AA68" s="2"/>
      <c r="AB68" s="2"/>
      <c r="AC68" s="2"/>
      <c r="AD68" s="2"/>
      <c r="AE68" s="2"/>
      <c r="AF68" s="93">
        <f t="shared" si="19"/>
        <v>10</v>
      </c>
      <c r="AG68" s="12"/>
      <c r="AH68" s="224"/>
      <c r="AI68" s="252"/>
      <c r="AJ68" s="2"/>
      <c r="AK68" s="2"/>
      <c r="AL68" s="2"/>
      <c r="AM68" s="6"/>
      <c r="AN68" s="115">
        <f t="shared" si="20"/>
        <v>0</v>
      </c>
      <c r="AO68" s="12" t="s">
        <v>102</v>
      </c>
      <c r="AP68" s="2"/>
      <c r="AQ68" s="116">
        <f t="shared" si="21"/>
        <v>8</v>
      </c>
      <c r="AR68" s="45"/>
      <c r="AS68" s="46"/>
      <c r="AT68" s="44" t="s">
        <v>326</v>
      </c>
      <c r="AU68" s="118">
        <f t="shared" si="22"/>
        <v>0</v>
      </c>
      <c r="AV68" s="153">
        <f t="shared" si="23"/>
        <v>-17</v>
      </c>
      <c r="AW68" s="241" t="s">
        <v>59</v>
      </c>
      <c r="AX68" s="191">
        <f t="shared" si="24"/>
        <v>-0.23849607182940516</v>
      </c>
      <c r="AY68" s="192">
        <f t="shared" si="25"/>
        <v>-5.666666666666666</v>
      </c>
    </row>
    <row r="69" spans="1:51" ht="14.25" customHeight="1">
      <c r="A69" s="201" t="s">
        <v>319</v>
      </c>
      <c r="B69" s="210" t="s">
        <v>311</v>
      </c>
      <c r="C69" s="94">
        <v>-24</v>
      </c>
      <c r="D69" s="103">
        <f t="shared" si="13"/>
        <v>-24</v>
      </c>
      <c r="E69" s="2">
        <v>0</v>
      </c>
      <c r="F69" s="107">
        <f t="shared" si="14"/>
        <v>0</v>
      </c>
      <c r="G69" s="97">
        <f t="shared" si="15"/>
        <v>-24</v>
      </c>
      <c r="H69" s="12"/>
      <c r="I69" s="100">
        <f t="shared" si="16"/>
        <v>0</v>
      </c>
      <c r="J69" s="12"/>
      <c r="K69" s="2"/>
      <c r="L69" s="2"/>
      <c r="M69" s="2"/>
      <c r="N69" s="11"/>
      <c r="O69" s="2"/>
      <c r="P69" s="108">
        <f t="shared" si="17"/>
        <v>0</v>
      </c>
      <c r="Q69" s="167"/>
      <c r="R69" s="164"/>
      <c r="S69" s="110">
        <f t="shared" si="18"/>
        <v>0</v>
      </c>
      <c r="T69" s="12"/>
      <c r="U69" s="2"/>
      <c r="V69" s="2"/>
      <c r="W69" s="2"/>
      <c r="X69" s="2"/>
      <c r="Y69" s="2"/>
      <c r="Z69" s="2"/>
      <c r="AA69" s="2"/>
      <c r="AB69" s="2"/>
      <c r="AC69" s="238"/>
      <c r="AD69" s="238" t="s">
        <v>367</v>
      </c>
      <c r="AE69" s="238"/>
      <c r="AF69" s="93">
        <f t="shared" si="19"/>
        <v>5</v>
      </c>
      <c r="AG69" s="12"/>
      <c r="AH69" s="224"/>
      <c r="AI69" s="253"/>
      <c r="AJ69" s="2"/>
      <c r="AK69" s="2"/>
      <c r="AL69" s="2"/>
      <c r="AM69" s="6"/>
      <c r="AN69" s="115">
        <f t="shared" si="20"/>
        <v>0</v>
      </c>
      <c r="AO69" s="12"/>
      <c r="AP69" s="2"/>
      <c r="AQ69" s="116">
        <f t="shared" si="21"/>
        <v>0</v>
      </c>
      <c r="AR69" s="45"/>
      <c r="AS69" s="46"/>
      <c r="AT69" s="44" t="s">
        <v>326</v>
      </c>
      <c r="AU69" s="118">
        <f t="shared" si="22"/>
        <v>0</v>
      </c>
      <c r="AV69" s="153">
        <f t="shared" si="23"/>
        <v>-19</v>
      </c>
      <c r="AW69" s="241" t="s">
        <v>60</v>
      </c>
      <c r="AX69" s="191">
        <f t="shared" si="24"/>
        <v>-0.2665544332210999</v>
      </c>
      <c r="AY69" s="192">
        <f t="shared" si="25"/>
        <v>-6.333333333333334</v>
      </c>
    </row>
    <row r="70" spans="1:51" ht="14.25" customHeight="1" thickBot="1">
      <c r="A70" s="201" t="s">
        <v>44</v>
      </c>
      <c r="B70" s="215" t="s">
        <v>233</v>
      </c>
      <c r="C70" s="135">
        <v>-34</v>
      </c>
      <c r="D70" s="137">
        <f>C70</f>
        <v>-34</v>
      </c>
      <c r="E70" s="23">
        <v>-2</v>
      </c>
      <c r="F70" s="104">
        <f>IF(E70&gt;0,E70,0)</f>
        <v>0</v>
      </c>
      <c r="G70" s="98">
        <f>D70+F70</f>
        <v>-34</v>
      </c>
      <c r="H70" s="21"/>
      <c r="I70" s="101">
        <f>IF(H70="ANO",15,0)</f>
        <v>0</v>
      </c>
      <c r="J70" s="12"/>
      <c r="K70" s="23"/>
      <c r="L70" s="23"/>
      <c r="M70" s="23"/>
      <c r="N70" s="24"/>
      <c r="O70" s="23"/>
      <c r="P70" s="109">
        <f>IF(J70="ANO",15,0)+IF(K70="ANO",15,0)+IF(L70="ANO",10,0)+IF(M70="ANO",10,0)+IF(N70="ANO",5,0)+IF(O70="ANO",5,0)</f>
        <v>0</v>
      </c>
      <c r="Q70" s="21"/>
      <c r="R70" s="169"/>
      <c r="S70" s="113">
        <f>IF(Q70="ANO",8,0)+IF(R70="ANO",15,0)</f>
        <v>0</v>
      </c>
      <c r="T70" s="12"/>
      <c r="U70" s="2"/>
      <c r="V70" s="2"/>
      <c r="W70" s="2"/>
      <c r="X70" s="2"/>
      <c r="Y70" s="2"/>
      <c r="Z70" s="2"/>
      <c r="AA70" s="2" t="s">
        <v>367</v>
      </c>
      <c r="AB70" s="2"/>
      <c r="AC70" s="238"/>
      <c r="AD70" s="238"/>
      <c r="AE70" s="238" t="s">
        <v>367</v>
      </c>
      <c r="AF70" s="114">
        <f>IF(T70="ANO",5,0)+IF(U70="ANO",5,0)+IF(V70="ANO",5,0)+IF(W70="ANO",5,0)+IF(X70="ANO",5,0)+IF(Y70="ANO",5,0)+IF(Z70="ANO",5,0)+IF(AA70="ANO",5,0)+IF(AB70="ANO",5,0)+IF(AC70="ANO",5,0)+IF(AD70="ANO",5,0)+IF(AE70="ANO",5,0)</f>
        <v>10</v>
      </c>
      <c r="AG70" s="263"/>
      <c r="AH70" s="226"/>
      <c r="AI70" s="253"/>
      <c r="AJ70" s="267"/>
      <c r="AK70" s="66"/>
      <c r="AL70" s="66"/>
      <c r="AM70" s="69"/>
      <c r="AN70" s="92">
        <f>IF(AG70="ANO",8,0)+IF(AH70="ANO",8,0)+IF(AI70="ANO",8,0)+IF(AJ70="ANO",8,0)+IF(AK70="ANO",8,0)+IF(AL70="ANO",8,0)+IF(AM70="ANO",8,0)</f>
        <v>0</v>
      </c>
      <c r="AO70" s="21"/>
      <c r="AP70" s="23"/>
      <c r="AQ70" s="117">
        <f>IF(AO70="ANO",8,0)+IF(AP70="ANO",8,0)</f>
        <v>0</v>
      </c>
      <c r="AR70" s="47"/>
      <c r="AS70" s="48"/>
      <c r="AT70" s="44" t="s">
        <v>326</v>
      </c>
      <c r="AU70" s="119">
        <f>IF(AR70="ANO",15,0)+IF(AS70="ANO",15,0)+IF(AT70="ANO",15,0)</f>
        <v>0</v>
      </c>
      <c r="AV70" s="155">
        <f>G70+I70+P70+S70+AF70+AN70+AQ70+AU70</f>
        <v>-24</v>
      </c>
      <c r="AW70" s="241" t="s">
        <v>319</v>
      </c>
      <c r="AX70" s="193">
        <f t="shared" si="24"/>
        <v>-0.33670033670033667</v>
      </c>
      <c r="AY70" s="194">
        <f t="shared" si="25"/>
        <v>-8</v>
      </c>
    </row>
    <row r="71" spans="1:51" s="81" customFormat="1" ht="20.25" customHeight="1" thickBot="1">
      <c r="A71" s="1001" t="s">
        <v>117</v>
      </c>
      <c r="B71" s="1002"/>
      <c r="C71" s="78">
        <f>SUM(C6:C70)</f>
        <v>-200</v>
      </c>
      <c r="D71" s="105">
        <f>SUM(D6:D70)</f>
        <v>-200</v>
      </c>
      <c r="E71" s="79">
        <f>SUM(E6:E70)</f>
        <v>175</v>
      </c>
      <c r="F71" s="105">
        <f>SUM(F6:F70)</f>
        <v>274</v>
      </c>
      <c r="G71" s="99">
        <f>SUM(G6:G70)</f>
        <v>74</v>
      </c>
      <c r="H71" s="78">
        <f>COUNTA(H6:H70)</f>
        <v>38</v>
      </c>
      <c r="I71" s="102">
        <f>SUM(I6:I70)</f>
        <v>570</v>
      </c>
      <c r="J71" s="78">
        <f aca="true" t="shared" si="26" ref="J71:O71">COUNTA(J6:J70)</f>
        <v>44</v>
      </c>
      <c r="K71" s="79">
        <f t="shared" si="26"/>
        <v>0</v>
      </c>
      <c r="L71" s="79">
        <f t="shared" si="26"/>
        <v>0</v>
      </c>
      <c r="M71" s="79">
        <f t="shared" si="26"/>
        <v>0</v>
      </c>
      <c r="N71" s="79">
        <f t="shared" si="26"/>
        <v>0</v>
      </c>
      <c r="O71" s="79">
        <f t="shared" si="26"/>
        <v>0</v>
      </c>
      <c r="P71" s="111">
        <f>SUM(P6:P70)</f>
        <v>660</v>
      </c>
      <c r="Q71" s="78">
        <f>COUNTA(Q6:Q70)</f>
        <v>0</v>
      </c>
      <c r="R71" s="79">
        <f>COUNTA(R6:R70)</f>
        <v>46</v>
      </c>
      <c r="S71" s="112">
        <f>SUM(S6:S70)</f>
        <v>690</v>
      </c>
      <c r="T71" s="78">
        <f aca="true" t="shared" si="27" ref="T71:AE71">COUNTA(T6:T70)</f>
        <v>38</v>
      </c>
      <c r="U71" s="79">
        <f t="shared" si="27"/>
        <v>34</v>
      </c>
      <c r="V71" s="79">
        <f t="shared" si="27"/>
        <v>41</v>
      </c>
      <c r="W71" s="79">
        <f t="shared" si="27"/>
        <v>49</v>
      </c>
      <c r="X71" s="79">
        <f t="shared" si="27"/>
        <v>50</v>
      </c>
      <c r="Y71" s="79">
        <f t="shared" si="27"/>
        <v>53</v>
      </c>
      <c r="Z71" s="79">
        <f t="shared" si="27"/>
        <v>46</v>
      </c>
      <c r="AA71" s="79">
        <f t="shared" si="27"/>
        <v>50</v>
      </c>
      <c r="AB71" s="79">
        <f t="shared" si="27"/>
        <v>50</v>
      </c>
      <c r="AC71" s="79">
        <f t="shared" si="27"/>
        <v>50</v>
      </c>
      <c r="AD71" s="79">
        <f t="shared" si="27"/>
        <v>52</v>
      </c>
      <c r="AE71" s="79">
        <f t="shared" si="27"/>
        <v>54</v>
      </c>
      <c r="AF71" s="123">
        <f>SUM(AF6:AF70)</f>
        <v>2835</v>
      </c>
      <c r="AG71" s="78">
        <f>COUNTA(AG6:AG70)</f>
        <v>30</v>
      </c>
      <c r="AH71" s="80">
        <f aca="true" t="shared" si="28" ref="AH71:AM71">COUNTA(AH6:AH70)</f>
        <v>4</v>
      </c>
      <c r="AI71" s="79">
        <f t="shared" si="28"/>
        <v>45</v>
      </c>
      <c r="AJ71" s="79">
        <f t="shared" si="28"/>
        <v>28</v>
      </c>
      <c r="AK71" s="79">
        <f t="shared" si="28"/>
        <v>3</v>
      </c>
      <c r="AL71" s="79">
        <f t="shared" si="28"/>
        <v>20</v>
      </c>
      <c r="AM71" s="79">
        <f t="shared" si="28"/>
        <v>42</v>
      </c>
      <c r="AN71" s="122">
        <f>SUM(AN6:AN70)</f>
        <v>1376</v>
      </c>
      <c r="AO71" s="78">
        <f>COUNTA(AO6:AO70)</f>
        <v>40</v>
      </c>
      <c r="AP71" s="79">
        <f>COUNTA(AP6:AP70)</f>
        <v>36</v>
      </c>
      <c r="AQ71" s="121">
        <f>SUM(AQ6:AQ70)</f>
        <v>608</v>
      </c>
      <c r="AR71" s="78">
        <f>COUNTA(AR6:AR70)</f>
        <v>9</v>
      </c>
      <c r="AS71" s="79">
        <f>COUNTA(AS6:AS70)</f>
        <v>12</v>
      </c>
      <c r="AT71" s="80">
        <f>COUNTA(AT6:AT70)</f>
        <v>65</v>
      </c>
      <c r="AU71" s="120">
        <f>SUM(AU6:AU70)</f>
        <v>315</v>
      </c>
      <c r="AV71" s="156">
        <f>G71+I71+P71+S71+AF71+AN71+AQ71+AU71</f>
        <v>7128</v>
      </c>
      <c r="AW71" s="181" t="s">
        <v>119</v>
      </c>
      <c r="AX71" s="195">
        <f>SUM(AX6:AX70)</f>
        <v>100</v>
      </c>
      <c r="AY71" s="197">
        <f>SUM(AY6:AY70)</f>
        <v>2376.0000000000005</v>
      </c>
    </row>
    <row r="72" spans="1:51" s="75" customFormat="1" ht="21" customHeight="1">
      <c r="A72" s="985" t="s">
        <v>176</v>
      </c>
      <c r="B72" s="986"/>
      <c r="C72" s="959" t="s">
        <v>339</v>
      </c>
      <c r="D72" s="944"/>
      <c r="E72" s="944"/>
      <c r="F72" s="944"/>
      <c r="G72" s="945"/>
      <c r="H72" s="1092" t="s">
        <v>340</v>
      </c>
      <c r="I72" s="981"/>
      <c r="J72" s="959" t="s">
        <v>341</v>
      </c>
      <c r="K72" s="944"/>
      <c r="L72" s="944"/>
      <c r="M72" s="944"/>
      <c r="N72" s="944"/>
      <c r="O72" s="944"/>
      <c r="P72" s="945"/>
      <c r="Q72" s="959" t="s">
        <v>339</v>
      </c>
      <c r="R72" s="944"/>
      <c r="S72" s="945"/>
      <c r="T72" s="959" t="s">
        <v>346</v>
      </c>
      <c r="U72" s="944"/>
      <c r="V72" s="944"/>
      <c r="W72" s="944"/>
      <c r="X72" s="944"/>
      <c r="Y72" s="944"/>
      <c r="Z72" s="944"/>
      <c r="AA72" s="944"/>
      <c r="AB72" s="944"/>
      <c r="AC72" s="944"/>
      <c r="AD72" s="944"/>
      <c r="AE72" s="944"/>
      <c r="AF72" s="945"/>
      <c r="AG72" s="943" t="s">
        <v>179</v>
      </c>
      <c r="AH72" s="1089"/>
      <c r="AI72" s="944"/>
      <c r="AJ72" s="944"/>
      <c r="AK72" s="944"/>
      <c r="AL72" s="944"/>
      <c r="AM72" s="944"/>
      <c r="AN72" s="1048"/>
      <c r="AO72" s="959" t="s">
        <v>339</v>
      </c>
      <c r="AP72" s="944"/>
      <c r="AQ72" s="945"/>
      <c r="AR72" s="943" t="s">
        <v>177</v>
      </c>
      <c r="AS72" s="944"/>
      <c r="AT72" s="944"/>
      <c r="AU72" s="945"/>
      <c r="AV72" s="82">
        <f>SUM(AV6:AV70)</f>
        <v>7128</v>
      </c>
      <c r="AW72" s="183"/>
      <c r="AX72" s="185"/>
      <c r="AY72" s="186"/>
    </row>
    <row r="73" spans="1:51" s="76" customFormat="1" ht="21" customHeight="1">
      <c r="A73" s="987"/>
      <c r="B73" s="988"/>
      <c r="C73" s="1051"/>
      <c r="D73" s="1052"/>
      <c r="E73" s="1052"/>
      <c r="F73" s="1052"/>
      <c r="G73" s="1053"/>
      <c r="H73" s="1054"/>
      <c r="I73" s="1055"/>
      <c r="J73" s="1090" t="s">
        <v>342</v>
      </c>
      <c r="K73" s="999"/>
      <c r="L73" s="999"/>
      <c r="M73" s="999"/>
      <c r="N73" s="999"/>
      <c r="O73" s="999"/>
      <c r="P73" s="1000"/>
      <c r="Q73" s="1087" t="s">
        <v>343</v>
      </c>
      <c r="R73" s="969"/>
      <c r="S73" s="970"/>
      <c r="T73" s="962"/>
      <c r="U73" s="963"/>
      <c r="V73" s="963"/>
      <c r="W73" s="963"/>
      <c r="X73" s="963"/>
      <c r="Y73" s="963"/>
      <c r="Z73" s="963"/>
      <c r="AA73" s="963"/>
      <c r="AB73" s="963"/>
      <c r="AC73" s="963"/>
      <c r="AD73" s="963"/>
      <c r="AE73" s="963"/>
      <c r="AF73" s="964"/>
      <c r="AG73" s="1056"/>
      <c r="AH73" s="1091"/>
      <c r="AI73" s="1024"/>
      <c r="AJ73" s="1024"/>
      <c r="AK73" s="1024"/>
      <c r="AL73" s="1024"/>
      <c r="AM73" s="1024"/>
      <c r="AN73" s="1057"/>
      <c r="AO73" s="1087" t="s">
        <v>345</v>
      </c>
      <c r="AP73" s="969"/>
      <c r="AQ73" s="970"/>
      <c r="AR73" s="1067"/>
      <c r="AS73" s="963"/>
      <c r="AT73" s="963"/>
      <c r="AU73" s="964"/>
      <c r="AV73" s="199">
        <f>65*300</f>
        <v>19500</v>
      </c>
      <c r="AW73" s="200">
        <f>AV71/AV73*100</f>
        <v>36.55384615384615</v>
      </c>
      <c r="AX73" s="201"/>
      <c r="AY73" s="257">
        <f>AY71/65</f>
        <v>36.55384615384616</v>
      </c>
    </row>
    <row r="74" spans="1:51" s="76" customFormat="1" ht="21" customHeight="1" thickBot="1">
      <c r="A74" s="1049" t="s">
        <v>363</v>
      </c>
      <c r="B74" s="1050"/>
      <c r="C74" s="922" t="s">
        <v>180</v>
      </c>
      <c r="D74" s="923"/>
      <c r="E74" s="923"/>
      <c r="F74" s="923"/>
      <c r="G74" s="924"/>
      <c r="H74" s="960" t="s">
        <v>180</v>
      </c>
      <c r="I74" s="961"/>
      <c r="J74" s="922" t="s">
        <v>180</v>
      </c>
      <c r="K74" s="923"/>
      <c r="L74" s="923"/>
      <c r="M74" s="923"/>
      <c r="N74" s="923"/>
      <c r="O74" s="923"/>
      <c r="P74" s="924"/>
      <c r="Q74" s="1088" t="s">
        <v>344</v>
      </c>
      <c r="R74" s="926"/>
      <c r="S74" s="927"/>
      <c r="T74" s="928" t="s">
        <v>182</v>
      </c>
      <c r="U74" s="929"/>
      <c r="V74" s="929"/>
      <c r="W74" s="929"/>
      <c r="X74" s="929"/>
      <c r="Y74" s="929"/>
      <c r="Z74" s="929"/>
      <c r="AA74" s="929"/>
      <c r="AB74" s="929"/>
      <c r="AC74" s="929"/>
      <c r="AD74" s="929"/>
      <c r="AE74" s="929"/>
      <c r="AF74" s="930"/>
      <c r="AG74" s="1058" t="s">
        <v>180</v>
      </c>
      <c r="AH74" s="1086"/>
      <c r="AI74" s="1059"/>
      <c r="AJ74" s="1059"/>
      <c r="AK74" s="1059"/>
      <c r="AL74" s="1059"/>
      <c r="AM74" s="1059"/>
      <c r="AN74" s="1060"/>
      <c r="AO74" s="1088" t="s">
        <v>349</v>
      </c>
      <c r="AP74" s="926"/>
      <c r="AQ74" s="927"/>
      <c r="AR74" s="1084" t="s">
        <v>180</v>
      </c>
      <c r="AS74" s="929"/>
      <c r="AT74" s="929"/>
      <c r="AU74" s="930"/>
      <c r="AV74" s="256" t="s">
        <v>282</v>
      </c>
      <c r="AW74" s="204" t="s">
        <v>364</v>
      </c>
      <c r="AX74" s="205"/>
      <c r="AY74" s="206" t="s">
        <v>365</v>
      </c>
    </row>
    <row r="75" spans="1:55" s="76" customFormat="1" ht="21" customHeight="1" thickBot="1">
      <c r="A75" s="1049" t="s">
        <v>270</v>
      </c>
      <c r="B75" s="1050"/>
      <c r="C75" s="922"/>
      <c r="D75" s="923"/>
      <c r="E75" s="923"/>
      <c r="F75" s="923"/>
      <c r="G75" s="924"/>
      <c r="H75" s="960"/>
      <c r="I75" s="961"/>
      <c r="J75" s="922"/>
      <c r="K75" s="923"/>
      <c r="L75" s="923"/>
      <c r="M75" s="923"/>
      <c r="N75" s="923"/>
      <c r="O75" s="923"/>
      <c r="P75" s="924"/>
      <c r="Q75" s="925"/>
      <c r="R75" s="926"/>
      <c r="S75" s="927"/>
      <c r="T75" s="1085" t="s">
        <v>348</v>
      </c>
      <c r="U75" s="966"/>
      <c r="V75" s="966"/>
      <c r="W75" s="966"/>
      <c r="X75" s="966"/>
      <c r="Y75" s="966"/>
      <c r="Z75" s="966"/>
      <c r="AA75" s="966"/>
      <c r="AB75" s="966"/>
      <c r="AC75" s="966"/>
      <c r="AD75" s="966"/>
      <c r="AE75" s="966"/>
      <c r="AF75" s="967"/>
      <c r="AG75" s="1058"/>
      <c r="AH75" s="1086"/>
      <c r="AI75" s="1059"/>
      <c r="AJ75" s="1059"/>
      <c r="AK75" s="1059"/>
      <c r="AL75" s="1059"/>
      <c r="AM75" s="1059"/>
      <c r="AN75" s="1060"/>
      <c r="AO75" s="925"/>
      <c r="AP75" s="926"/>
      <c r="AQ75" s="927"/>
      <c r="AR75" s="1061"/>
      <c r="AS75" s="929"/>
      <c r="AT75" s="929"/>
      <c r="AU75" s="930"/>
      <c r="AV75" s="83"/>
      <c r="AW75" s="184"/>
      <c r="AX75" s="187"/>
      <c r="AY75" s="188"/>
      <c r="BC75" s="198"/>
    </row>
    <row r="76" ht="13.5" thickBot="1">
      <c r="N76" s="4"/>
    </row>
    <row r="77" spans="1:14" ht="17.25" customHeight="1" thickBot="1">
      <c r="A77" s="975" t="s">
        <v>174</v>
      </c>
      <c r="B77" s="976"/>
      <c r="C77" s="977"/>
      <c r="D77" s="977"/>
      <c r="E77" s="977"/>
      <c r="F77" s="977"/>
      <c r="G77" s="978"/>
      <c r="H77" s="978"/>
      <c r="I77" s="978"/>
      <c r="J77" s="978"/>
      <c r="K77" s="978"/>
      <c r="L77" s="979"/>
      <c r="N77" s="4"/>
    </row>
    <row r="78" spans="1:14" ht="15" customHeight="1">
      <c r="A78" s="25" t="s">
        <v>62</v>
      </c>
      <c r="B78" s="74" t="s">
        <v>61</v>
      </c>
      <c r="C78" s="25" t="s">
        <v>104</v>
      </c>
      <c r="D78" s="982" t="s">
        <v>106</v>
      </c>
      <c r="E78" s="983"/>
      <c r="F78" s="983"/>
      <c r="G78" s="984"/>
      <c r="H78" s="25" t="s">
        <v>185</v>
      </c>
      <c r="I78" s="918" t="s">
        <v>183</v>
      </c>
      <c r="J78" s="918"/>
      <c r="K78" s="918"/>
      <c r="L78" s="919"/>
      <c r="N78" s="4"/>
    </row>
    <row r="79" spans="1:14" ht="15" customHeight="1">
      <c r="A79" s="12" t="s">
        <v>92</v>
      </c>
      <c r="B79" s="64" t="s">
        <v>93</v>
      </c>
      <c r="C79" s="12" t="s">
        <v>108</v>
      </c>
      <c r="D79" s="900" t="s">
        <v>109</v>
      </c>
      <c r="E79" s="901"/>
      <c r="F79" s="901"/>
      <c r="G79" s="902"/>
      <c r="H79" s="12" t="s">
        <v>186</v>
      </c>
      <c r="I79" s="918" t="s">
        <v>184</v>
      </c>
      <c r="J79" s="918"/>
      <c r="K79" s="918"/>
      <c r="L79" s="919"/>
      <c r="N79" s="4"/>
    </row>
    <row r="80" spans="1:14" ht="15" customHeight="1">
      <c r="A80" s="12" t="s">
        <v>94</v>
      </c>
      <c r="B80" s="64" t="s">
        <v>95</v>
      </c>
      <c r="C80" s="12" t="s">
        <v>111</v>
      </c>
      <c r="D80" s="900" t="s">
        <v>112</v>
      </c>
      <c r="E80" s="901"/>
      <c r="F80" s="901"/>
      <c r="G80" s="902"/>
      <c r="H80" s="243"/>
      <c r="I80" s="1083" t="s">
        <v>351</v>
      </c>
      <c r="J80" s="920"/>
      <c r="K80" s="920"/>
      <c r="L80" s="921"/>
      <c r="N80" s="4"/>
    </row>
    <row r="81" spans="1:14" s="1" customFormat="1" ht="15" customHeight="1">
      <c r="A81" s="12" t="s">
        <v>251</v>
      </c>
      <c r="B81" s="64" t="s">
        <v>252</v>
      </c>
      <c r="C81" s="12" t="s">
        <v>113</v>
      </c>
      <c r="D81" s="900" t="s">
        <v>149</v>
      </c>
      <c r="E81" s="901"/>
      <c r="F81" s="901"/>
      <c r="G81" s="902"/>
      <c r="H81" s="90"/>
      <c r="I81" s="1080" t="s">
        <v>253</v>
      </c>
      <c r="J81" s="911"/>
      <c r="K81" s="911"/>
      <c r="L81" s="912"/>
      <c r="N81" s="4"/>
    </row>
    <row r="82" spans="1:14" s="1" customFormat="1" ht="15" customHeight="1">
      <c r="A82" s="12" t="s">
        <v>99</v>
      </c>
      <c r="B82" s="64" t="s">
        <v>130</v>
      </c>
      <c r="C82" s="235" t="s">
        <v>336</v>
      </c>
      <c r="D82" s="1081" t="s">
        <v>337</v>
      </c>
      <c r="E82" s="907"/>
      <c r="F82" s="907"/>
      <c r="G82" s="908"/>
      <c r="H82" s="73"/>
      <c r="I82" s="1082" t="s">
        <v>352</v>
      </c>
      <c r="J82" s="909"/>
      <c r="K82" s="909"/>
      <c r="L82" s="910"/>
      <c r="N82" s="4"/>
    </row>
    <row r="83" spans="1:14" s="1" customFormat="1" ht="15" customHeight="1" thickBot="1">
      <c r="A83" s="70" t="s">
        <v>103</v>
      </c>
      <c r="B83" s="71" t="s">
        <v>105</v>
      </c>
      <c r="C83" s="63"/>
      <c r="D83" s="903"/>
      <c r="E83" s="904"/>
      <c r="F83" s="904"/>
      <c r="G83" s="905"/>
      <c r="H83" s="77"/>
      <c r="I83" s="926" t="s">
        <v>173</v>
      </c>
      <c r="J83" s="929"/>
      <c r="K83" s="929"/>
      <c r="L83" s="930"/>
      <c r="N83" s="4"/>
    </row>
    <row r="84" spans="7:14" s="1" customFormat="1" ht="12.75" thickBot="1">
      <c r="G84" s="10"/>
      <c r="I84" s="10"/>
      <c r="N84" s="4"/>
    </row>
    <row r="85" spans="1:14" s="1" customFormat="1" ht="27.75" customHeight="1" thickBot="1">
      <c r="A85" s="179" t="s">
        <v>278</v>
      </c>
      <c r="B85" s="178" t="s">
        <v>277</v>
      </c>
      <c r="C85" s="1015" t="s">
        <v>156</v>
      </c>
      <c r="D85" s="1016"/>
      <c r="E85" s="1017"/>
      <c r="F85" s="1018" t="s">
        <v>157</v>
      </c>
      <c r="G85" s="1016"/>
      <c r="H85" s="1016"/>
      <c r="I85" s="1016"/>
      <c r="J85" s="1016"/>
      <c r="K85" s="1016"/>
      <c r="L85" s="1017"/>
      <c r="N85" s="4"/>
    </row>
    <row r="86" spans="1:14" s="1" customFormat="1" ht="54.75" customHeight="1" thickBot="1">
      <c r="A86" s="172">
        <v>212</v>
      </c>
      <c r="B86" s="175" t="s">
        <v>150</v>
      </c>
      <c r="C86" s="1012" t="s">
        <v>76</v>
      </c>
      <c r="D86" s="1013"/>
      <c r="E86" s="1014"/>
      <c r="F86" s="1003" t="s">
        <v>153</v>
      </c>
      <c r="G86" s="1004"/>
      <c r="H86" s="1004"/>
      <c r="I86" s="1004"/>
      <c r="J86" s="1004"/>
      <c r="K86" s="1004"/>
      <c r="L86" s="1005"/>
      <c r="N86" s="4"/>
    </row>
    <row r="87" spans="1:15" s="1" customFormat="1" ht="43.5" customHeight="1" thickBot="1">
      <c r="A87" s="173">
        <v>205</v>
      </c>
      <c r="B87" s="176" t="s">
        <v>151</v>
      </c>
      <c r="C87" s="1019" t="s">
        <v>211</v>
      </c>
      <c r="D87" s="1020"/>
      <c r="E87" s="1021"/>
      <c r="F87" s="1003" t="s">
        <v>154</v>
      </c>
      <c r="G87" s="1004"/>
      <c r="H87" s="1004"/>
      <c r="I87" s="1004"/>
      <c r="J87" s="1004"/>
      <c r="K87" s="1006"/>
      <c r="L87" s="1007"/>
      <c r="N87" s="4"/>
      <c r="O87" s="1" t="s">
        <v>276</v>
      </c>
    </row>
    <row r="88" spans="1:14" s="1" customFormat="1" ht="33.75" customHeight="1" thickBot="1">
      <c r="A88" s="174">
        <v>196</v>
      </c>
      <c r="B88" s="177" t="s">
        <v>152</v>
      </c>
      <c r="C88" s="1025" t="s">
        <v>368</v>
      </c>
      <c r="D88" s="1026"/>
      <c r="E88" s="1027"/>
      <c r="F88" s="1008" t="s">
        <v>155</v>
      </c>
      <c r="G88" s="1009"/>
      <c r="H88" s="1009"/>
      <c r="I88" s="1009"/>
      <c r="J88" s="1009"/>
      <c r="K88" s="1010"/>
      <c r="L88" s="1011"/>
      <c r="N88" s="4"/>
    </row>
    <row r="89" spans="7:14" s="1" customFormat="1" ht="12.75" thickBot="1">
      <c r="G89" s="10"/>
      <c r="I89" s="10"/>
      <c r="N89" s="4"/>
    </row>
    <row r="90" spans="1:14" s="1" customFormat="1" ht="18" customHeight="1" thickBot="1">
      <c r="A90" s="1028" t="s">
        <v>328</v>
      </c>
      <c r="B90" s="1029"/>
      <c r="C90" s="1029"/>
      <c r="D90" s="1029"/>
      <c r="E90" s="1029"/>
      <c r="F90" s="1029"/>
      <c r="G90" s="1030"/>
      <c r="H90" s="1030"/>
      <c r="I90" s="1031"/>
      <c r="N90" s="4"/>
    </row>
    <row r="91" spans="1:14" s="1" customFormat="1" ht="18" customHeight="1" thickBot="1">
      <c r="A91" s="57" t="s">
        <v>0</v>
      </c>
      <c r="B91" s="58" t="s">
        <v>168</v>
      </c>
      <c r="C91" s="1022" t="s">
        <v>169</v>
      </c>
      <c r="D91" s="1023"/>
      <c r="E91" s="1023"/>
      <c r="F91" s="1023"/>
      <c r="G91" s="1032" t="s">
        <v>170</v>
      </c>
      <c r="H91" s="1022"/>
      <c r="I91" s="1031"/>
      <c r="N91" s="4"/>
    </row>
    <row r="92" spans="1:14" s="1" customFormat="1" ht="19.5" customHeight="1">
      <c r="A92" s="54" t="s">
        <v>1</v>
      </c>
      <c r="B92" s="50" t="s">
        <v>158</v>
      </c>
      <c r="C92" s="999" t="s">
        <v>163</v>
      </c>
      <c r="D92" s="999"/>
      <c r="E92" s="999"/>
      <c r="F92" s="999"/>
      <c r="G92" s="1033"/>
      <c r="H92" s="1034"/>
      <c r="I92" s="1035"/>
      <c r="N92" s="4"/>
    </row>
    <row r="93" spans="1:14" s="1" customFormat="1" ht="19.5" customHeight="1">
      <c r="A93" s="55" t="s">
        <v>2</v>
      </c>
      <c r="B93" s="42" t="s">
        <v>194</v>
      </c>
      <c r="C93" s="1024" t="s">
        <v>164</v>
      </c>
      <c r="D93" s="1024"/>
      <c r="E93" s="1024"/>
      <c r="F93" s="1024"/>
      <c r="G93" s="1036"/>
      <c r="H93" s="1037"/>
      <c r="I93" s="1038"/>
      <c r="N93" s="4"/>
    </row>
    <row r="94" spans="1:14" s="1" customFormat="1" ht="19.5" customHeight="1">
      <c r="A94" s="55" t="s">
        <v>3</v>
      </c>
      <c r="B94" s="233" t="s">
        <v>329</v>
      </c>
      <c r="C94" s="1079" t="s">
        <v>330</v>
      </c>
      <c r="D94" s="1024"/>
      <c r="E94" s="1024"/>
      <c r="F94" s="1024"/>
      <c r="G94" s="1036"/>
      <c r="H94" s="1037"/>
      <c r="I94" s="1038"/>
      <c r="N94" s="4"/>
    </row>
    <row r="95" spans="1:14" s="1" customFormat="1" ht="19.5" customHeight="1">
      <c r="A95" s="55" t="s">
        <v>4</v>
      </c>
      <c r="B95" s="233" t="s">
        <v>331</v>
      </c>
      <c r="C95" s="1079" t="s">
        <v>332</v>
      </c>
      <c r="D95" s="1024"/>
      <c r="E95" s="1024"/>
      <c r="F95" s="1024"/>
      <c r="G95" s="1036"/>
      <c r="H95" s="1037"/>
      <c r="I95" s="1038"/>
      <c r="N95" s="4"/>
    </row>
    <row r="96" spans="1:14" s="1" customFormat="1" ht="19.5" customHeight="1">
      <c r="A96" s="55" t="s">
        <v>5</v>
      </c>
      <c r="B96" s="233" t="s">
        <v>333</v>
      </c>
      <c r="C96" s="1052" t="s">
        <v>257</v>
      </c>
      <c r="D96" s="1052"/>
      <c r="E96" s="1052"/>
      <c r="F96" s="1052"/>
      <c r="G96" s="1036"/>
      <c r="H96" s="1037"/>
      <c r="I96" s="1038"/>
      <c r="N96" s="4"/>
    </row>
    <row r="97" spans="1:14" ht="19.5" customHeight="1" thickBot="1">
      <c r="A97" s="56" t="s">
        <v>6</v>
      </c>
      <c r="B97" s="234" t="s">
        <v>326</v>
      </c>
      <c r="C97" s="1078" t="s">
        <v>326</v>
      </c>
      <c r="D97" s="1009"/>
      <c r="E97" s="1009"/>
      <c r="F97" s="1009"/>
      <c r="G97" s="1039"/>
      <c r="H97" s="1040"/>
      <c r="I97" s="1041"/>
      <c r="N97" s="4"/>
    </row>
    <row r="98" spans="3:14" ht="13.5" thickBot="1">
      <c r="C98" s="1046"/>
      <c r="D98" s="1046"/>
      <c r="E98" s="1046"/>
      <c r="N98" s="4"/>
    </row>
    <row r="99" spans="1:14" ht="30" customHeight="1" thickBot="1">
      <c r="A99" s="1045" t="s">
        <v>334</v>
      </c>
      <c r="B99" s="1043"/>
      <c r="C99" s="1044"/>
      <c r="D99" s="1044"/>
      <c r="E99" s="1044"/>
      <c r="F99" s="1044"/>
      <c r="G99" s="1044"/>
      <c r="H99" s="1044"/>
      <c r="I99" s="979"/>
      <c r="N99" s="4"/>
    </row>
    <row r="100" spans="1:14" ht="12.75" customHeight="1" thickBot="1">
      <c r="A100" s="59"/>
      <c r="B100" s="59"/>
      <c r="C100" s="60"/>
      <c r="D100" s="60"/>
      <c r="E100" s="60"/>
      <c r="F100" s="60"/>
      <c r="G100" s="60"/>
      <c r="H100" s="60"/>
      <c r="I100" s="61"/>
      <c r="N100" s="4"/>
    </row>
    <row r="101" spans="1:14" ht="29.25" customHeight="1" thickBot="1">
      <c r="A101" s="1045" t="s">
        <v>335</v>
      </c>
      <c r="B101" s="1043"/>
      <c r="C101" s="1044"/>
      <c r="D101" s="1044"/>
      <c r="E101" s="1044"/>
      <c r="F101" s="1044"/>
      <c r="G101" s="1044"/>
      <c r="H101" s="1044"/>
      <c r="I101" s="979"/>
      <c r="N101" s="4"/>
    </row>
    <row r="102" ht="12.75">
      <c r="N102" s="4"/>
    </row>
    <row r="103" ht="12.75">
      <c r="N103" s="4"/>
    </row>
    <row r="104" ht="12.75">
      <c r="N104" s="4"/>
    </row>
    <row r="105" ht="12.75">
      <c r="N105" s="4"/>
    </row>
    <row r="106" ht="12.75">
      <c r="N106" s="4"/>
    </row>
    <row r="107" ht="12.75">
      <c r="N107" s="4"/>
    </row>
    <row r="108" ht="12.75">
      <c r="N108" s="4"/>
    </row>
    <row r="109" ht="12.75">
      <c r="N109" s="4"/>
    </row>
    <row r="110" ht="12.75">
      <c r="N110" s="4"/>
    </row>
    <row r="111" ht="12.75">
      <c r="N111" s="4"/>
    </row>
    <row r="112" ht="12.75">
      <c r="N112" s="4"/>
    </row>
    <row r="113" s="1" customFormat="1" ht="12"/>
    <row r="114" s="1" customFormat="1" ht="12"/>
    <row r="115" s="1" customFormat="1" ht="12"/>
  </sheetData>
  <sheetProtection/>
  <mergeCells count="102">
    <mergeCell ref="A1:L1"/>
    <mergeCell ref="M1:AF1"/>
    <mergeCell ref="AG1:AW1"/>
    <mergeCell ref="A3:A5"/>
    <mergeCell ref="B3:B5"/>
    <mergeCell ref="C3:G3"/>
    <mergeCell ref="H3:I3"/>
    <mergeCell ref="J3:P3"/>
    <mergeCell ref="Q3:S3"/>
    <mergeCell ref="T3:AF3"/>
    <mergeCell ref="AG3:AN3"/>
    <mergeCell ref="AO3:AQ3"/>
    <mergeCell ref="AR3:AU3"/>
    <mergeCell ref="AV3:AV5"/>
    <mergeCell ref="AN4:AN5"/>
    <mergeCell ref="AQ4:AQ5"/>
    <mergeCell ref="AU4:AU5"/>
    <mergeCell ref="AW3:AW5"/>
    <mergeCell ref="AX3:AX5"/>
    <mergeCell ref="AY3:AY4"/>
    <mergeCell ref="D4:D5"/>
    <mergeCell ref="F4:F5"/>
    <mergeCell ref="G4:G5"/>
    <mergeCell ref="I4:I5"/>
    <mergeCell ref="P4:P5"/>
    <mergeCell ref="S4:S5"/>
    <mergeCell ref="AF4:AF5"/>
    <mergeCell ref="A71:B71"/>
    <mergeCell ref="A72:B73"/>
    <mergeCell ref="C72:G72"/>
    <mergeCell ref="H72:I72"/>
    <mergeCell ref="J72:P72"/>
    <mergeCell ref="Q72:S72"/>
    <mergeCell ref="T72:AF72"/>
    <mergeCell ref="AG72:AN72"/>
    <mergeCell ref="AO72:AQ72"/>
    <mergeCell ref="AR72:AU72"/>
    <mergeCell ref="C73:G73"/>
    <mergeCell ref="H73:I73"/>
    <mergeCell ref="J73:P73"/>
    <mergeCell ref="Q73:S73"/>
    <mergeCell ref="T73:AF73"/>
    <mergeCell ref="AG73:AN73"/>
    <mergeCell ref="AO73:AQ73"/>
    <mergeCell ref="AR73:AU73"/>
    <mergeCell ref="A74:B74"/>
    <mergeCell ref="C74:G74"/>
    <mergeCell ref="H74:I74"/>
    <mergeCell ref="J74:P74"/>
    <mergeCell ref="Q74:S74"/>
    <mergeCell ref="T74:AF74"/>
    <mergeCell ref="AG74:AN74"/>
    <mergeCell ref="AO74:AQ74"/>
    <mergeCell ref="AR74:AU74"/>
    <mergeCell ref="A75:B75"/>
    <mergeCell ref="C75:G75"/>
    <mergeCell ref="H75:I75"/>
    <mergeCell ref="J75:P75"/>
    <mergeCell ref="Q75:S75"/>
    <mergeCell ref="T75:AF75"/>
    <mergeCell ref="AG75:AN75"/>
    <mergeCell ref="AO75:AQ75"/>
    <mergeCell ref="AR75:AU75"/>
    <mergeCell ref="A77:L77"/>
    <mergeCell ref="D78:G78"/>
    <mergeCell ref="I78:L78"/>
    <mergeCell ref="D79:G79"/>
    <mergeCell ref="I79:L79"/>
    <mergeCell ref="D80:G80"/>
    <mergeCell ref="I80:L80"/>
    <mergeCell ref="D81:G81"/>
    <mergeCell ref="I81:L81"/>
    <mergeCell ref="D82:G82"/>
    <mergeCell ref="I82:L82"/>
    <mergeCell ref="D83:G83"/>
    <mergeCell ref="I83:L83"/>
    <mergeCell ref="C85:E85"/>
    <mergeCell ref="F85:L85"/>
    <mergeCell ref="C86:E86"/>
    <mergeCell ref="F86:L86"/>
    <mergeCell ref="C87:E87"/>
    <mergeCell ref="F87:L87"/>
    <mergeCell ref="C88:E88"/>
    <mergeCell ref="F88:L88"/>
    <mergeCell ref="A90:I90"/>
    <mergeCell ref="C91:F91"/>
    <mergeCell ref="G91:I91"/>
    <mergeCell ref="C92:F92"/>
    <mergeCell ref="G92:I92"/>
    <mergeCell ref="C93:F93"/>
    <mergeCell ref="G93:I93"/>
    <mergeCell ref="C94:F94"/>
    <mergeCell ref="G94:I94"/>
    <mergeCell ref="C95:F95"/>
    <mergeCell ref="G95:I95"/>
    <mergeCell ref="C96:F96"/>
    <mergeCell ref="G96:I96"/>
    <mergeCell ref="A101:I101"/>
    <mergeCell ref="C97:F97"/>
    <mergeCell ref="G97:I97"/>
    <mergeCell ref="C98:E98"/>
    <mergeCell ref="A99:I99"/>
  </mergeCells>
  <printOptions/>
  <pageMargins left="0.27" right="0.19" top="0.2" bottom="0.18" header="0.4921259845" footer="0.19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0"/>
  <sheetViews>
    <sheetView zoomScalePageLayoutView="0" workbookViewId="0" topLeftCell="A1">
      <pane xSplit="2" ySplit="1" topLeftCell="A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T4" sqref="AT4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39" width="7.7109375" style="1" customWidth="1"/>
    <col min="40" max="40" width="8.28125" style="10" customWidth="1"/>
    <col min="41" max="42" width="8.8515625" style="1" customWidth="1"/>
    <col min="43" max="43" width="8.28125" style="10" customWidth="1"/>
    <col min="44" max="45" width="7.8515625" style="1" customWidth="1"/>
    <col min="46" max="46" width="8.8515625" style="1" customWidth="1"/>
    <col min="47" max="47" width="8.28125" style="9" customWidth="1"/>
    <col min="48" max="48" width="7.57421875" style="81" customWidth="1"/>
    <col min="49" max="49" width="6.8515625" style="124" customWidth="1"/>
    <col min="50" max="50" width="5.28125" style="1" customWidth="1"/>
    <col min="51" max="51" width="5.421875" style="1" customWidth="1"/>
    <col min="52" max="54" width="9.140625" style="1" customWidth="1"/>
    <col min="55" max="55" width="11.421875" style="1" bestFit="1" customWidth="1"/>
    <col min="56" max="16384" width="9.140625" style="1" customWidth="1"/>
  </cols>
  <sheetData>
    <row r="1" spans="1:49" ht="19.5" customHeight="1">
      <c r="A1" s="1109" t="s">
        <v>421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III. Vyhodnocení soutěže ZO OS za rok 2014 -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III. Vyhodnocení soutěže ZO OS za rok 2014 -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</row>
    <row r="2" ht="8.25" customHeight="1" thickBot="1"/>
    <row r="3" spans="1:51" ht="27" customHeight="1">
      <c r="A3" s="992" t="s">
        <v>0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956"/>
      <c r="AJ3" s="956"/>
      <c r="AK3" s="956"/>
      <c r="AL3" s="956"/>
      <c r="AM3" s="956"/>
      <c r="AN3" s="957"/>
      <c r="AO3" s="1099" t="s">
        <v>115</v>
      </c>
      <c r="AP3" s="1100"/>
      <c r="AQ3" s="1101"/>
      <c r="AR3" s="1068" t="s">
        <v>116</v>
      </c>
      <c r="AS3" s="1069"/>
      <c r="AT3" s="1069"/>
      <c r="AU3" s="1070"/>
      <c r="AV3" s="1075" t="s">
        <v>129</v>
      </c>
      <c r="AW3" s="1073" t="s">
        <v>362</v>
      </c>
      <c r="AX3" s="1093" t="s">
        <v>279</v>
      </c>
      <c r="AY3" s="1096" t="s">
        <v>281</v>
      </c>
    </row>
    <row r="4" spans="1:51" ht="45.75" customHeight="1">
      <c r="A4" s="993"/>
      <c r="B4" s="996"/>
      <c r="C4" s="37" t="s">
        <v>430</v>
      </c>
      <c r="D4" s="973" t="s">
        <v>250</v>
      </c>
      <c r="E4" s="38" t="s">
        <v>376</v>
      </c>
      <c r="F4" s="973" t="s">
        <v>120</v>
      </c>
      <c r="G4" s="971" t="s">
        <v>121</v>
      </c>
      <c r="H4" s="84" t="s">
        <v>98</v>
      </c>
      <c r="I4" s="939" t="s">
        <v>122</v>
      </c>
      <c r="J4" s="87" t="s">
        <v>84</v>
      </c>
      <c r="K4" s="88" t="s">
        <v>85</v>
      </c>
      <c r="L4" s="88" t="s">
        <v>86</v>
      </c>
      <c r="M4" s="88" t="s">
        <v>87</v>
      </c>
      <c r="N4" s="88" t="s">
        <v>88</v>
      </c>
      <c r="O4" s="88" t="s">
        <v>89</v>
      </c>
      <c r="P4" s="941" t="s">
        <v>123</v>
      </c>
      <c r="Q4" s="182" t="s">
        <v>224</v>
      </c>
      <c r="R4" s="86" t="s">
        <v>143</v>
      </c>
      <c r="S4" s="948" t="s">
        <v>124</v>
      </c>
      <c r="T4" s="18" t="s">
        <v>380</v>
      </c>
      <c r="U4" s="5" t="s">
        <v>381</v>
      </c>
      <c r="V4" s="5" t="s">
        <v>382</v>
      </c>
      <c r="W4" s="5" t="s">
        <v>383</v>
      </c>
      <c r="X4" s="5" t="s">
        <v>384</v>
      </c>
      <c r="Y4" s="5" t="s">
        <v>385</v>
      </c>
      <c r="Z4" s="5" t="s">
        <v>386</v>
      </c>
      <c r="AA4" s="5" t="s">
        <v>387</v>
      </c>
      <c r="AB4" s="5" t="s">
        <v>388</v>
      </c>
      <c r="AC4" s="5" t="s">
        <v>389</v>
      </c>
      <c r="AD4" s="5" t="s">
        <v>390</v>
      </c>
      <c r="AE4" s="5" t="s">
        <v>391</v>
      </c>
      <c r="AF4" s="953" t="s">
        <v>125</v>
      </c>
      <c r="AG4" s="19" t="s">
        <v>392</v>
      </c>
      <c r="AH4" s="7" t="s">
        <v>393</v>
      </c>
      <c r="AI4" s="7" t="s">
        <v>394</v>
      </c>
      <c r="AJ4" s="7" t="s">
        <v>395</v>
      </c>
      <c r="AK4" s="222" t="s">
        <v>359</v>
      </c>
      <c r="AL4" s="7" t="s">
        <v>396</v>
      </c>
      <c r="AM4" s="7" t="s">
        <v>397</v>
      </c>
      <c r="AN4" s="946" t="s">
        <v>126</v>
      </c>
      <c r="AO4" s="20" t="s">
        <v>398</v>
      </c>
      <c r="AP4" s="8" t="s">
        <v>399</v>
      </c>
      <c r="AQ4" s="916" t="s">
        <v>127</v>
      </c>
      <c r="AR4" s="229" t="s">
        <v>338</v>
      </c>
      <c r="AS4" s="230" t="s">
        <v>360</v>
      </c>
      <c r="AT4" s="305" t="s">
        <v>413</v>
      </c>
      <c r="AU4" s="1071" t="s">
        <v>128</v>
      </c>
      <c r="AV4" s="1076"/>
      <c r="AW4" s="1074"/>
      <c r="AX4" s="1094"/>
      <c r="AY4" s="1097"/>
    </row>
    <row r="5" spans="1:52" ht="11.25" customHeight="1" thickBot="1">
      <c r="A5" s="994"/>
      <c r="B5" s="997"/>
      <c r="C5" s="39" t="s">
        <v>90</v>
      </c>
      <c r="D5" s="974"/>
      <c r="E5" s="40" t="s">
        <v>91</v>
      </c>
      <c r="F5" s="974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227" t="s">
        <v>107</v>
      </c>
      <c r="AI5" s="33" t="s">
        <v>107</v>
      </c>
      <c r="AJ5" s="33" t="s">
        <v>107</v>
      </c>
      <c r="AK5" s="228" t="s">
        <v>107</v>
      </c>
      <c r="AL5" s="33" t="s">
        <v>107</v>
      </c>
      <c r="AM5" s="33" t="s">
        <v>107</v>
      </c>
      <c r="AN5" s="947"/>
      <c r="AO5" s="34" t="s">
        <v>107</v>
      </c>
      <c r="AP5" s="35" t="s">
        <v>107</v>
      </c>
      <c r="AQ5" s="917"/>
      <c r="AR5" s="27" t="s">
        <v>96</v>
      </c>
      <c r="AS5" s="41" t="s">
        <v>96</v>
      </c>
      <c r="AT5" s="41" t="s">
        <v>96</v>
      </c>
      <c r="AU5" s="1072"/>
      <c r="AV5" s="1077"/>
      <c r="AW5" s="1074"/>
      <c r="AX5" s="1095"/>
      <c r="AY5" s="196">
        <v>320</v>
      </c>
      <c r="AZ5" s="1" t="s">
        <v>414</v>
      </c>
    </row>
    <row r="6" spans="1:51" ht="14.25" customHeight="1">
      <c r="A6" s="211" t="s">
        <v>7</v>
      </c>
      <c r="B6" s="216" t="s">
        <v>211</v>
      </c>
      <c r="C6" s="281">
        <v>40</v>
      </c>
      <c r="D6" s="103">
        <f aca="true" t="shared" si="0" ref="D6:D37">C6</f>
        <v>40</v>
      </c>
      <c r="E6" s="26">
        <v>18</v>
      </c>
      <c r="F6" s="106">
        <f aca="true" t="shared" si="1" ref="F6:F37">IF(E6&gt;0,E6,0)</f>
        <v>18</v>
      </c>
      <c r="G6" s="283">
        <f aca="true" t="shared" si="2" ref="G6:G37">D6+F6</f>
        <v>58</v>
      </c>
      <c r="H6" s="25" t="s">
        <v>366</v>
      </c>
      <c r="I6" s="285">
        <f aca="true" t="shared" si="3" ref="I6:I37">IF(H6="ANO",15,0)</f>
        <v>15</v>
      </c>
      <c r="J6" s="25" t="s">
        <v>366</v>
      </c>
      <c r="K6" s="26"/>
      <c r="L6" s="26"/>
      <c r="M6" s="26"/>
      <c r="N6" s="287"/>
      <c r="O6" s="26"/>
      <c r="P6" s="289">
        <f aca="true" t="shared" si="4" ref="P6:P37">IF(J6="ANO",15,0)+IF(K6="ANO",15,0)+IF(L6="ANO",10,0)+IF(M6="ANO",10,0)+IF(N6="ANO",5,0)+IF(O6="ANO",5,0)</f>
        <v>15</v>
      </c>
      <c r="Q6" s="25"/>
      <c r="R6" s="252" t="s">
        <v>366</v>
      </c>
      <c r="S6" s="290">
        <f aca="true" t="shared" si="5" ref="S6:S37">IF(Q6="ANO",8,0)+IF(R6="ANO",15,0)</f>
        <v>15</v>
      </c>
      <c r="T6" s="12" t="s">
        <v>366</v>
      </c>
      <c r="U6" s="2" t="s">
        <v>366</v>
      </c>
      <c r="V6" s="2" t="s">
        <v>366</v>
      </c>
      <c r="W6" s="2" t="s">
        <v>366</v>
      </c>
      <c r="X6" s="2" t="s">
        <v>366</v>
      </c>
      <c r="Y6" s="2" t="s">
        <v>366</v>
      </c>
      <c r="Z6" s="2" t="s">
        <v>366</v>
      </c>
      <c r="AA6" s="2" t="s">
        <v>366</v>
      </c>
      <c r="AB6" s="2" t="s">
        <v>366</v>
      </c>
      <c r="AC6" s="2" t="s">
        <v>366</v>
      </c>
      <c r="AD6" s="2" t="s">
        <v>366</v>
      </c>
      <c r="AE6" s="2" t="s">
        <v>366</v>
      </c>
      <c r="AF6" s="291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60</v>
      </c>
      <c r="AG6" s="25" t="s">
        <v>366</v>
      </c>
      <c r="AH6" s="224"/>
      <c r="AI6" s="26" t="s">
        <v>366</v>
      </c>
      <c r="AJ6" s="26" t="s">
        <v>366</v>
      </c>
      <c r="AK6" s="46"/>
      <c r="AL6" s="26" t="s">
        <v>366</v>
      </c>
      <c r="AM6" s="26" t="s">
        <v>366</v>
      </c>
      <c r="AN6" s="293">
        <f aca="true" t="shared" si="7" ref="AN6:AN37">IF(AG6="ANO",8,0)+IF(AH6="ANO",8,0)+IF(AI6="ANO",8,0)+IF(AJ6="ANO",8,0)+IF(AK6="ANO",8,0)+IF(AL6="ANO",8,0)+IF(AM6="ANO",8,0)</f>
        <v>40</v>
      </c>
      <c r="AO6" s="25" t="s">
        <v>366</v>
      </c>
      <c r="AP6" s="26" t="s">
        <v>366</v>
      </c>
      <c r="AQ6" s="294">
        <f aca="true" t="shared" si="8" ref="AQ6:AQ37">IF(AO6="ANO",8,0)+IF(AP6="ANO",8,0)</f>
        <v>16</v>
      </c>
      <c r="AR6" s="311" t="s">
        <v>366</v>
      </c>
      <c r="AS6" s="314"/>
      <c r="AT6" s="224" t="s">
        <v>366</v>
      </c>
      <c r="AU6" s="295">
        <f aca="true" t="shared" si="9" ref="AU6:AU37">IF(AR6="ANO",15,0)+IF(AS6="ANO",15,0)+IF(AT6="ANO",15,0)</f>
        <v>30</v>
      </c>
      <c r="AV6" s="315">
        <f aca="true" t="shared" si="10" ref="AV6:AV37">G6+I6+P6+S6+AF6+AN6+AQ6+AU6</f>
        <v>249</v>
      </c>
      <c r="AW6" s="316" t="s">
        <v>1</v>
      </c>
      <c r="AX6" s="189">
        <f aca="true" t="shared" si="11" ref="AX6:AX37">AV6/$AV$66*100</f>
        <v>3.269432773109244</v>
      </c>
      <c r="AY6" s="190">
        <f aca="true" t="shared" si="12" ref="AY6:AY37">AV6/$AY$5*100</f>
        <v>77.8125</v>
      </c>
    </row>
    <row r="7" spans="1:51" ht="14.25" customHeight="1">
      <c r="A7" s="325" t="s">
        <v>26</v>
      </c>
      <c r="B7" s="259" t="s">
        <v>301</v>
      </c>
      <c r="C7" s="302">
        <v>62</v>
      </c>
      <c r="D7" s="300">
        <f t="shared" si="0"/>
        <v>62</v>
      </c>
      <c r="E7" s="180">
        <v>0</v>
      </c>
      <c r="F7" s="282">
        <f t="shared" si="1"/>
        <v>0</v>
      </c>
      <c r="G7" s="284">
        <f t="shared" si="2"/>
        <v>62</v>
      </c>
      <c r="H7" s="133" t="s">
        <v>366</v>
      </c>
      <c r="I7" s="286">
        <f t="shared" si="3"/>
        <v>15</v>
      </c>
      <c r="J7" s="133" t="s">
        <v>366</v>
      </c>
      <c r="K7" s="180"/>
      <c r="L7" s="180"/>
      <c r="M7" s="180"/>
      <c r="N7" s="288"/>
      <c r="O7" s="180"/>
      <c r="P7" s="284">
        <f t="shared" si="4"/>
        <v>15</v>
      </c>
      <c r="Q7" s="162"/>
      <c r="R7" s="180" t="s">
        <v>366</v>
      </c>
      <c r="S7" s="284">
        <f t="shared" si="5"/>
        <v>15</v>
      </c>
      <c r="T7" s="162"/>
      <c r="U7" s="180"/>
      <c r="V7" s="180"/>
      <c r="W7" s="180" t="s">
        <v>366</v>
      </c>
      <c r="X7" s="180"/>
      <c r="Y7" s="180" t="s">
        <v>366</v>
      </c>
      <c r="Z7" s="180"/>
      <c r="AA7" s="180" t="s">
        <v>366</v>
      </c>
      <c r="AB7" s="180" t="s">
        <v>366</v>
      </c>
      <c r="AC7" s="180"/>
      <c r="AD7" s="180"/>
      <c r="AE7" s="180"/>
      <c r="AF7" s="284">
        <f t="shared" si="6"/>
        <v>20</v>
      </c>
      <c r="AG7" s="162" t="s">
        <v>366</v>
      </c>
      <c r="AH7" s="306" t="s">
        <v>366</v>
      </c>
      <c r="AI7" s="139" t="s">
        <v>366</v>
      </c>
      <c r="AJ7" s="180" t="s">
        <v>366</v>
      </c>
      <c r="AK7" s="303" t="s">
        <v>366</v>
      </c>
      <c r="AL7" s="303" t="s">
        <v>366</v>
      </c>
      <c r="AM7" s="303" t="s">
        <v>366</v>
      </c>
      <c r="AN7" s="284">
        <f t="shared" si="7"/>
        <v>56</v>
      </c>
      <c r="AO7" s="162" t="s">
        <v>366</v>
      </c>
      <c r="AP7" s="180" t="s">
        <v>366</v>
      </c>
      <c r="AQ7" s="284">
        <f t="shared" si="8"/>
        <v>16</v>
      </c>
      <c r="AR7" s="133" t="s">
        <v>366</v>
      </c>
      <c r="AS7" s="319" t="s">
        <v>366</v>
      </c>
      <c r="AT7" s="318" t="s">
        <v>366</v>
      </c>
      <c r="AU7" s="320">
        <f t="shared" si="9"/>
        <v>45</v>
      </c>
      <c r="AV7" s="321">
        <f t="shared" si="10"/>
        <v>244</v>
      </c>
      <c r="AW7" s="322" t="s">
        <v>195</v>
      </c>
      <c r="AX7" s="323">
        <f t="shared" si="11"/>
        <v>3.2037815126050417</v>
      </c>
      <c r="AY7" s="324">
        <f t="shared" si="12"/>
        <v>76.25</v>
      </c>
    </row>
    <row r="8" spans="1:51" ht="14.25" customHeight="1">
      <c r="A8" s="201" t="s">
        <v>24</v>
      </c>
      <c r="B8" s="216" t="s">
        <v>368</v>
      </c>
      <c r="C8" s="94">
        <v>18</v>
      </c>
      <c r="D8" s="103">
        <f t="shared" si="0"/>
        <v>18</v>
      </c>
      <c r="E8" s="2">
        <v>10</v>
      </c>
      <c r="F8" s="107">
        <f t="shared" si="1"/>
        <v>10</v>
      </c>
      <c r="G8" s="97">
        <f t="shared" si="2"/>
        <v>28</v>
      </c>
      <c r="H8" s="25" t="s">
        <v>366</v>
      </c>
      <c r="I8" s="100">
        <f t="shared" si="3"/>
        <v>15</v>
      </c>
      <c r="J8" s="25" t="s">
        <v>366</v>
      </c>
      <c r="K8" s="2"/>
      <c r="L8" s="2"/>
      <c r="M8" s="2"/>
      <c r="N8" s="11"/>
      <c r="O8" s="2"/>
      <c r="P8" s="108">
        <f t="shared" si="4"/>
        <v>15</v>
      </c>
      <c r="Q8" s="12"/>
      <c r="R8" s="164" t="s">
        <v>366</v>
      </c>
      <c r="S8" s="110">
        <f t="shared" si="5"/>
        <v>15</v>
      </c>
      <c r="T8" s="12" t="s">
        <v>366</v>
      </c>
      <c r="U8" s="2" t="s">
        <v>366</v>
      </c>
      <c r="V8" s="2" t="s">
        <v>366</v>
      </c>
      <c r="W8" s="2" t="s">
        <v>366</v>
      </c>
      <c r="X8" s="2" t="s">
        <v>366</v>
      </c>
      <c r="Y8" s="2" t="s">
        <v>366</v>
      </c>
      <c r="Z8" s="2" t="s">
        <v>366</v>
      </c>
      <c r="AA8" s="2" t="s">
        <v>366</v>
      </c>
      <c r="AB8" s="2" t="s">
        <v>366</v>
      </c>
      <c r="AC8" s="2" t="s">
        <v>366</v>
      </c>
      <c r="AD8" s="2" t="s">
        <v>366</v>
      </c>
      <c r="AE8" s="2" t="s">
        <v>366</v>
      </c>
      <c r="AF8" s="93">
        <f t="shared" si="6"/>
        <v>60</v>
      </c>
      <c r="AG8" s="67" t="s">
        <v>366</v>
      </c>
      <c r="AH8" s="224"/>
      <c r="AI8" s="46" t="s">
        <v>366</v>
      </c>
      <c r="AJ8" s="68" t="s">
        <v>366</v>
      </c>
      <c r="AK8" s="2"/>
      <c r="AL8" s="68" t="s">
        <v>366</v>
      </c>
      <c r="AM8" s="69" t="s">
        <v>366</v>
      </c>
      <c r="AN8" s="115">
        <f t="shared" si="7"/>
        <v>40</v>
      </c>
      <c r="AO8" s="12" t="s">
        <v>366</v>
      </c>
      <c r="AP8" s="2" t="s">
        <v>366</v>
      </c>
      <c r="AQ8" s="116">
        <f t="shared" si="8"/>
        <v>16</v>
      </c>
      <c r="AR8" s="25" t="s">
        <v>366</v>
      </c>
      <c r="AS8" s="26" t="s">
        <v>366</v>
      </c>
      <c r="AT8" s="224" t="s">
        <v>366</v>
      </c>
      <c r="AU8" s="118">
        <f t="shared" si="9"/>
        <v>45</v>
      </c>
      <c r="AV8" s="276">
        <f t="shared" si="10"/>
        <v>234</v>
      </c>
      <c r="AW8" s="275" t="s">
        <v>2</v>
      </c>
      <c r="AX8" s="191">
        <f t="shared" si="11"/>
        <v>3.0724789915966384</v>
      </c>
      <c r="AY8" s="192">
        <f t="shared" si="12"/>
        <v>73.125</v>
      </c>
    </row>
    <row r="9" spans="1:51" ht="14.25" customHeight="1">
      <c r="A9" s="201" t="s">
        <v>196</v>
      </c>
      <c r="B9" s="210" t="s">
        <v>409</v>
      </c>
      <c r="C9" s="94">
        <v>2</v>
      </c>
      <c r="D9" s="103">
        <f t="shared" si="0"/>
        <v>2</v>
      </c>
      <c r="E9" s="2">
        <v>57</v>
      </c>
      <c r="F9" s="107">
        <f t="shared" si="1"/>
        <v>57</v>
      </c>
      <c r="G9" s="97">
        <f t="shared" si="2"/>
        <v>59</v>
      </c>
      <c r="H9" s="25"/>
      <c r="I9" s="100">
        <f t="shared" si="3"/>
        <v>0</v>
      </c>
      <c r="J9" s="25" t="s">
        <v>366</v>
      </c>
      <c r="K9" s="2"/>
      <c r="L9" s="2"/>
      <c r="M9" s="2"/>
      <c r="N9" s="11"/>
      <c r="O9" s="2"/>
      <c r="P9" s="108">
        <f t="shared" si="4"/>
        <v>15</v>
      </c>
      <c r="Q9" s="12"/>
      <c r="R9" s="164" t="s">
        <v>366</v>
      </c>
      <c r="S9" s="110">
        <f t="shared" si="5"/>
        <v>15</v>
      </c>
      <c r="T9" s="12" t="s">
        <v>366</v>
      </c>
      <c r="U9" s="2" t="s">
        <v>366</v>
      </c>
      <c r="V9" s="2" t="s">
        <v>366</v>
      </c>
      <c r="W9" s="2" t="s">
        <v>366</v>
      </c>
      <c r="X9" s="2" t="s">
        <v>366</v>
      </c>
      <c r="Y9" s="2" t="s">
        <v>366</v>
      </c>
      <c r="Z9" s="2" t="s">
        <v>366</v>
      </c>
      <c r="AA9" s="2" t="s">
        <v>366</v>
      </c>
      <c r="AB9" s="2" t="s">
        <v>366</v>
      </c>
      <c r="AC9" s="2" t="s">
        <v>366</v>
      </c>
      <c r="AD9" s="2" t="s">
        <v>366</v>
      </c>
      <c r="AE9" s="2" t="s">
        <v>366</v>
      </c>
      <c r="AF9" s="93">
        <f t="shared" si="6"/>
        <v>60</v>
      </c>
      <c r="AG9" s="127"/>
      <c r="AH9" s="313"/>
      <c r="AI9" s="2" t="s">
        <v>366</v>
      </c>
      <c r="AJ9" s="2" t="s">
        <v>366</v>
      </c>
      <c r="AK9" s="2" t="s">
        <v>366</v>
      </c>
      <c r="AL9" s="2"/>
      <c r="AM9" s="6" t="s">
        <v>366</v>
      </c>
      <c r="AN9" s="115">
        <f t="shared" si="7"/>
        <v>32</v>
      </c>
      <c r="AO9" s="12" t="s">
        <v>366</v>
      </c>
      <c r="AP9" s="2" t="s">
        <v>366</v>
      </c>
      <c r="AQ9" s="116">
        <f t="shared" si="8"/>
        <v>16</v>
      </c>
      <c r="AR9" s="25" t="s">
        <v>366</v>
      </c>
      <c r="AS9" s="46"/>
      <c r="AT9" s="224" t="s">
        <v>366</v>
      </c>
      <c r="AU9" s="118">
        <f t="shared" si="9"/>
        <v>30</v>
      </c>
      <c r="AV9" s="278">
        <f t="shared" si="10"/>
        <v>227</v>
      </c>
      <c r="AW9" s="277" t="s">
        <v>3</v>
      </c>
      <c r="AX9" s="191">
        <f t="shared" si="11"/>
        <v>2.9805672268907566</v>
      </c>
      <c r="AY9" s="192">
        <f t="shared" si="12"/>
        <v>70.9375</v>
      </c>
    </row>
    <row r="10" spans="1:51" ht="14.25" customHeight="1">
      <c r="A10" s="201" t="s">
        <v>204</v>
      </c>
      <c r="B10" s="258" t="s">
        <v>249</v>
      </c>
      <c r="C10" s="94">
        <v>24</v>
      </c>
      <c r="D10" s="207">
        <f t="shared" si="0"/>
        <v>24</v>
      </c>
      <c r="E10" s="2">
        <v>29</v>
      </c>
      <c r="F10" s="107">
        <f t="shared" si="1"/>
        <v>29</v>
      </c>
      <c r="G10" s="97">
        <f t="shared" si="2"/>
        <v>53</v>
      </c>
      <c r="H10" s="25" t="s">
        <v>366</v>
      </c>
      <c r="I10" s="100">
        <f t="shared" si="3"/>
        <v>15</v>
      </c>
      <c r="J10" s="25" t="s">
        <v>366</v>
      </c>
      <c r="K10" s="2"/>
      <c r="L10" s="2"/>
      <c r="M10" s="2"/>
      <c r="N10" s="11"/>
      <c r="O10" s="2"/>
      <c r="P10" s="108">
        <f t="shared" si="4"/>
        <v>15</v>
      </c>
      <c r="Q10" s="12"/>
      <c r="R10" s="164" t="s">
        <v>366</v>
      </c>
      <c r="S10" s="110">
        <f t="shared" si="5"/>
        <v>15</v>
      </c>
      <c r="T10" s="12" t="s">
        <v>366</v>
      </c>
      <c r="U10" s="2" t="s">
        <v>366</v>
      </c>
      <c r="V10" s="2" t="s">
        <v>366</v>
      </c>
      <c r="W10" s="2" t="s">
        <v>366</v>
      </c>
      <c r="X10" s="2" t="s">
        <v>366</v>
      </c>
      <c r="Y10" s="2" t="s">
        <v>366</v>
      </c>
      <c r="Z10" s="2" t="s">
        <v>366</v>
      </c>
      <c r="AA10" s="2" t="s">
        <v>366</v>
      </c>
      <c r="AB10" s="2" t="s">
        <v>366</v>
      </c>
      <c r="AC10" s="2" t="s">
        <v>366</v>
      </c>
      <c r="AD10" s="2" t="s">
        <v>366</v>
      </c>
      <c r="AE10" s="2" t="s">
        <v>366</v>
      </c>
      <c r="AF10" s="93">
        <f t="shared" si="6"/>
        <v>60</v>
      </c>
      <c r="AG10" s="67" t="s">
        <v>366</v>
      </c>
      <c r="AH10" s="44"/>
      <c r="AI10" s="46" t="s">
        <v>366</v>
      </c>
      <c r="AJ10" s="68"/>
      <c r="AK10" s="2"/>
      <c r="AL10" s="68" t="s">
        <v>366</v>
      </c>
      <c r="AM10" s="6" t="s">
        <v>366</v>
      </c>
      <c r="AN10" s="115">
        <f t="shared" si="7"/>
        <v>32</v>
      </c>
      <c r="AO10" s="12" t="s">
        <v>366</v>
      </c>
      <c r="AP10" s="2"/>
      <c r="AQ10" s="116">
        <f t="shared" si="8"/>
        <v>8</v>
      </c>
      <c r="AR10" s="45"/>
      <c r="AS10" s="46"/>
      <c r="AT10" s="224" t="s">
        <v>366</v>
      </c>
      <c r="AU10" s="118">
        <f t="shared" si="9"/>
        <v>15</v>
      </c>
      <c r="AV10" s="154">
        <f t="shared" si="10"/>
        <v>213</v>
      </c>
      <c r="AW10" s="241" t="s">
        <v>4</v>
      </c>
      <c r="AX10" s="191">
        <f t="shared" si="11"/>
        <v>2.7967436974789917</v>
      </c>
      <c r="AY10" s="192">
        <f t="shared" si="12"/>
        <v>66.5625</v>
      </c>
    </row>
    <row r="11" spans="1:51" ht="14.25" customHeight="1">
      <c r="A11" s="201" t="s">
        <v>20</v>
      </c>
      <c r="B11" s="212" t="s">
        <v>220</v>
      </c>
      <c r="C11" s="94">
        <v>15</v>
      </c>
      <c r="D11" s="103">
        <f t="shared" si="0"/>
        <v>15</v>
      </c>
      <c r="E11" s="2">
        <v>18</v>
      </c>
      <c r="F11" s="107">
        <f t="shared" si="1"/>
        <v>18</v>
      </c>
      <c r="G11" s="97">
        <f t="shared" si="2"/>
        <v>33</v>
      </c>
      <c r="H11" s="25" t="s">
        <v>366</v>
      </c>
      <c r="I11" s="100">
        <f t="shared" si="3"/>
        <v>15</v>
      </c>
      <c r="J11" s="25" t="s">
        <v>366</v>
      </c>
      <c r="K11" s="2"/>
      <c r="L11" s="2"/>
      <c r="M11" s="2"/>
      <c r="N11" s="11"/>
      <c r="O11" s="2"/>
      <c r="P11" s="108">
        <f t="shared" si="4"/>
        <v>15</v>
      </c>
      <c r="Q11" s="12"/>
      <c r="R11" s="164" t="s">
        <v>366</v>
      </c>
      <c r="S11" s="110">
        <f t="shared" si="5"/>
        <v>15</v>
      </c>
      <c r="T11" s="12" t="s">
        <v>366</v>
      </c>
      <c r="U11" s="2" t="s">
        <v>366</v>
      </c>
      <c r="V11" s="2" t="s">
        <v>366</v>
      </c>
      <c r="W11" s="2" t="s">
        <v>366</v>
      </c>
      <c r="X11" s="2" t="s">
        <v>366</v>
      </c>
      <c r="Y11" s="2" t="s">
        <v>366</v>
      </c>
      <c r="Z11" s="2" t="s">
        <v>366</v>
      </c>
      <c r="AA11" s="2" t="s">
        <v>366</v>
      </c>
      <c r="AB11" s="2" t="s">
        <v>366</v>
      </c>
      <c r="AC11" s="2" t="s">
        <v>366</v>
      </c>
      <c r="AD11" s="2" t="s">
        <v>366</v>
      </c>
      <c r="AE11" s="2" t="s">
        <v>366</v>
      </c>
      <c r="AF11" s="93">
        <f t="shared" si="6"/>
        <v>60</v>
      </c>
      <c r="AG11" s="67" t="s">
        <v>366</v>
      </c>
      <c r="AH11" s="292"/>
      <c r="AI11" s="46" t="s">
        <v>366</v>
      </c>
      <c r="AJ11" s="68"/>
      <c r="AK11" s="68"/>
      <c r="AL11" s="68" t="s">
        <v>366</v>
      </c>
      <c r="AM11" s="69" t="s">
        <v>366</v>
      </c>
      <c r="AN11" s="115">
        <f t="shared" si="7"/>
        <v>32</v>
      </c>
      <c r="AO11" s="12" t="s">
        <v>366</v>
      </c>
      <c r="AP11" s="2" t="s">
        <v>366</v>
      </c>
      <c r="AQ11" s="116">
        <f t="shared" si="8"/>
        <v>16</v>
      </c>
      <c r="AR11" s="67"/>
      <c r="AS11" s="46"/>
      <c r="AT11" s="224" t="s">
        <v>366</v>
      </c>
      <c r="AU11" s="118">
        <f t="shared" si="9"/>
        <v>15</v>
      </c>
      <c r="AV11" s="154">
        <f t="shared" si="10"/>
        <v>201</v>
      </c>
      <c r="AW11" s="241" t="s">
        <v>5</v>
      </c>
      <c r="AX11" s="191">
        <f t="shared" si="11"/>
        <v>2.6391806722689077</v>
      </c>
      <c r="AY11" s="192">
        <f t="shared" si="12"/>
        <v>62.81250000000001</v>
      </c>
    </row>
    <row r="12" spans="1:51" ht="14.25" customHeight="1">
      <c r="A12" s="201" t="s">
        <v>21</v>
      </c>
      <c r="B12" s="212" t="s">
        <v>219</v>
      </c>
      <c r="C12" s="94">
        <v>17</v>
      </c>
      <c r="D12" s="207">
        <f t="shared" si="0"/>
        <v>17</v>
      </c>
      <c r="E12" s="2">
        <v>-21</v>
      </c>
      <c r="F12" s="107">
        <f t="shared" si="1"/>
        <v>0</v>
      </c>
      <c r="G12" s="97">
        <f t="shared" si="2"/>
        <v>17</v>
      </c>
      <c r="H12" s="25" t="s">
        <v>366</v>
      </c>
      <c r="I12" s="100">
        <f t="shared" si="3"/>
        <v>15</v>
      </c>
      <c r="J12" s="25" t="s">
        <v>366</v>
      </c>
      <c r="K12" s="2"/>
      <c r="L12" s="2"/>
      <c r="M12" s="2"/>
      <c r="N12" s="11"/>
      <c r="O12" s="2"/>
      <c r="P12" s="108">
        <f t="shared" si="4"/>
        <v>15</v>
      </c>
      <c r="Q12" s="12"/>
      <c r="R12" s="164" t="s">
        <v>366</v>
      </c>
      <c r="S12" s="110">
        <f t="shared" si="5"/>
        <v>15</v>
      </c>
      <c r="T12" s="12" t="s">
        <v>366</v>
      </c>
      <c r="U12" s="2" t="s">
        <v>366</v>
      </c>
      <c r="V12" s="2" t="s">
        <v>366</v>
      </c>
      <c r="W12" s="2" t="s">
        <v>366</v>
      </c>
      <c r="X12" s="2" t="s">
        <v>366</v>
      </c>
      <c r="Y12" s="2" t="s">
        <v>366</v>
      </c>
      <c r="Z12" s="2" t="s">
        <v>366</v>
      </c>
      <c r="AA12" s="2" t="s">
        <v>366</v>
      </c>
      <c r="AB12" s="2" t="s">
        <v>366</v>
      </c>
      <c r="AC12" s="2" t="s">
        <v>366</v>
      </c>
      <c r="AD12" s="2" t="s">
        <v>366</v>
      </c>
      <c r="AE12" s="2" t="s">
        <v>366</v>
      </c>
      <c r="AF12" s="93">
        <f t="shared" si="6"/>
        <v>60</v>
      </c>
      <c r="AG12" s="67" t="s">
        <v>366</v>
      </c>
      <c r="AH12" s="224"/>
      <c r="AI12" s="46" t="s">
        <v>366</v>
      </c>
      <c r="AJ12" s="68" t="s">
        <v>366</v>
      </c>
      <c r="AK12" s="68" t="s">
        <v>366</v>
      </c>
      <c r="AL12" s="68" t="s">
        <v>366</v>
      </c>
      <c r="AM12" s="69" t="s">
        <v>366</v>
      </c>
      <c r="AN12" s="115">
        <f t="shared" si="7"/>
        <v>48</v>
      </c>
      <c r="AO12" s="12" t="s">
        <v>366</v>
      </c>
      <c r="AP12" s="2" t="s">
        <v>366</v>
      </c>
      <c r="AQ12" s="116">
        <f t="shared" si="8"/>
        <v>16</v>
      </c>
      <c r="AR12" s="45"/>
      <c r="AS12" s="68"/>
      <c r="AT12" s="224" t="s">
        <v>366</v>
      </c>
      <c r="AU12" s="118">
        <f t="shared" si="9"/>
        <v>15</v>
      </c>
      <c r="AV12" s="154">
        <f t="shared" si="10"/>
        <v>201</v>
      </c>
      <c r="AW12" s="241" t="s">
        <v>6</v>
      </c>
      <c r="AX12" s="191">
        <f t="shared" si="11"/>
        <v>2.6391806722689077</v>
      </c>
      <c r="AY12" s="192">
        <f t="shared" si="12"/>
        <v>62.81250000000001</v>
      </c>
    </row>
    <row r="13" spans="1:51" ht="14.25" customHeight="1">
      <c r="A13" s="201" t="s">
        <v>198</v>
      </c>
      <c r="B13" s="280" t="s">
        <v>372</v>
      </c>
      <c r="C13" s="208">
        <v>25</v>
      </c>
      <c r="D13" s="207">
        <f t="shared" si="0"/>
        <v>25</v>
      </c>
      <c r="E13" s="312">
        <v>4</v>
      </c>
      <c r="F13" s="107">
        <f t="shared" si="1"/>
        <v>4</v>
      </c>
      <c r="G13" s="97">
        <f t="shared" si="2"/>
        <v>29</v>
      </c>
      <c r="H13" s="25" t="s">
        <v>366</v>
      </c>
      <c r="I13" s="100">
        <f t="shared" si="3"/>
        <v>15</v>
      </c>
      <c r="J13" s="12" t="s">
        <v>366</v>
      </c>
      <c r="K13" s="2"/>
      <c r="L13" s="2"/>
      <c r="M13" s="2"/>
      <c r="N13" s="2"/>
      <c r="O13" s="2"/>
      <c r="P13" s="108">
        <f t="shared" si="4"/>
        <v>15</v>
      </c>
      <c r="Q13" s="12"/>
      <c r="R13" s="164" t="s">
        <v>366</v>
      </c>
      <c r="S13" s="110">
        <f t="shared" si="5"/>
        <v>15</v>
      </c>
      <c r="T13" s="12" t="s">
        <v>366</v>
      </c>
      <c r="U13" s="2" t="s">
        <v>366</v>
      </c>
      <c r="V13" s="2" t="s">
        <v>366</v>
      </c>
      <c r="W13" s="2" t="s">
        <v>366</v>
      </c>
      <c r="X13" s="2" t="s">
        <v>366</v>
      </c>
      <c r="Y13" s="2" t="s">
        <v>366</v>
      </c>
      <c r="Z13" s="2" t="s">
        <v>366</v>
      </c>
      <c r="AA13" s="2" t="s">
        <v>366</v>
      </c>
      <c r="AB13" s="2" t="s">
        <v>366</v>
      </c>
      <c r="AC13" s="2" t="s">
        <v>366</v>
      </c>
      <c r="AD13" s="2" t="s">
        <v>366</v>
      </c>
      <c r="AE13" s="2"/>
      <c r="AF13" s="93">
        <f t="shared" si="6"/>
        <v>55</v>
      </c>
      <c r="AG13" s="12" t="s">
        <v>366</v>
      </c>
      <c r="AH13" s="224"/>
      <c r="AI13" s="26" t="s">
        <v>366</v>
      </c>
      <c r="AJ13" s="2" t="s">
        <v>366</v>
      </c>
      <c r="AK13" s="68"/>
      <c r="AL13" s="2" t="s">
        <v>366</v>
      </c>
      <c r="AM13" s="6" t="s">
        <v>366</v>
      </c>
      <c r="AN13" s="115">
        <f t="shared" si="7"/>
        <v>40</v>
      </c>
      <c r="AO13" s="67" t="s">
        <v>366</v>
      </c>
      <c r="AP13" s="68" t="s">
        <v>366</v>
      </c>
      <c r="AQ13" s="116">
        <f t="shared" si="8"/>
        <v>16</v>
      </c>
      <c r="AR13" s="45"/>
      <c r="AS13" s="68"/>
      <c r="AT13" s="224" t="s">
        <v>366</v>
      </c>
      <c r="AU13" s="118">
        <f t="shared" si="9"/>
        <v>15</v>
      </c>
      <c r="AV13" s="153">
        <f t="shared" si="10"/>
        <v>200</v>
      </c>
      <c r="AW13" s="241" t="s">
        <v>273</v>
      </c>
      <c r="AX13" s="191">
        <f t="shared" si="11"/>
        <v>2.6260504201680672</v>
      </c>
      <c r="AY13" s="192">
        <f t="shared" si="12"/>
        <v>62.5</v>
      </c>
    </row>
    <row r="14" spans="1:51" ht="14.25" customHeight="1">
      <c r="A14" s="201" t="s">
        <v>9</v>
      </c>
      <c r="B14" s="212" t="s">
        <v>212</v>
      </c>
      <c r="C14" s="94">
        <v>19</v>
      </c>
      <c r="D14" s="207">
        <f t="shared" si="0"/>
        <v>19</v>
      </c>
      <c r="E14" s="6">
        <v>-6</v>
      </c>
      <c r="F14" s="107">
        <f t="shared" si="1"/>
        <v>0</v>
      </c>
      <c r="G14" s="97">
        <f t="shared" si="2"/>
        <v>19</v>
      </c>
      <c r="H14" s="25" t="s">
        <v>366</v>
      </c>
      <c r="I14" s="100">
        <f t="shared" si="3"/>
        <v>15</v>
      </c>
      <c r="J14" s="12" t="s">
        <v>366</v>
      </c>
      <c r="K14" s="2"/>
      <c r="L14" s="2"/>
      <c r="M14" s="2"/>
      <c r="N14" s="11"/>
      <c r="O14" s="2"/>
      <c r="P14" s="108">
        <f t="shared" si="4"/>
        <v>15</v>
      </c>
      <c r="Q14" s="12"/>
      <c r="R14" s="164" t="s">
        <v>366</v>
      </c>
      <c r="S14" s="110">
        <f t="shared" si="5"/>
        <v>15</v>
      </c>
      <c r="T14" s="12" t="s">
        <v>366</v>
      </c>
      <c r="U14" s="2" t="s">
        <v>366</v>
      </c>
      <c r="V14" s="2" t="s">
        <v>366</v>
      </c>
      <c r="W14" s="2" t="s">
        <v>366</v>
      </c>
      <c r="X14" s="2" t="s">
        <v>366</v>
      </c>
      <c r="Y14" s="2" t="s">
        <v>366</v>
      </c>
      <c r="Z14" s="2" t="s">
        <v>366</v>
      </c>
      <c r="AA14" s="2" t="s">
        <v>366</v>
      </c>
      <c r="AB14" s="2" t="s">
        <v>366</v>
      </c>
      <c r="AC14" s="2" t="s">
        <v>366</v>
      </c>
      <c r="AD14" s="2" t="s">
        <v>366</v>
      </c>
      <c r="AE14" s="2" t="s">
        <v>366</v>
      </c>
      <c r="AF14" s="93">
        <f t="shared" si="6"/>
        <v>60</v>
      </c>
      <c r="AG14" s="12" t="s">
        <v>366</v>
      </c>
      <c r="AH14" s="224"/>
      <c r="AI14" s="26" t="s">
        <v>366</v>
      </c>
      <c r="AJ14" s="2" t="s">
        <v>366</v>
      </c>
      <c r="AK14" s="2"/>
      <c r="AL14" s="2" t="s">
        <v>366</v>
      </c>
      <c r="AM14" s="6" t="s">
        <v>366</v>
      </c>
      <c r="AN14" s="115">
        <f t="shared" si="7"/>
        <v>40</v>
      </c>
      <c r="AO14" s="12" t="s">
        <v>366</v>
      </c>
      <c r="AP14" s="2" t="s">
        <v>366</v>
      </c>
      <c r="AQ14" s="116">
        <f t="shared" si="8"/>
        <v>16</v>
      </c>
      <c r="AR14" s="45"/>
      <c r="AS14" s="46"/>
      <c r="AT14" s="224" t="s">
        <v>366</v>
      </c>
      <c r="AU14" s="118">
        <f t="shared" si="9"/>
        <v>15</v>
      </c>
      <c r="AV14" s="153">
        <f t="shared" si="10"/>
        <v>195</v>
      </c>
      <c r="AW14" s="241" t="s">
        <v>274</v>
      </c>
      <c r="AX14" s="191">
        <f t="shared" si="11"/>
        <v>2.5603991596638656</v>
      </c>
      <c r="AY14" s="192">
        <f t="shared" si="12"/>
        <v>60.9375</v>
      </c>
    </row>
    <row r="15" spans="1:51" ht="14.25" customHeight="1">
      <c r="A15" s="201" t="s">
        <v>38</v>
      </c>
      <c r="B15" s="212" t="s">
        <v>76</v>
      </c>
      <c r="C15" s="94">
        <v>0</v>
      </c>
      <c r="D15" s="103">
        <f t="shared" si="0"/>
        <v>0</v>
      </c>
      <c r="E15" s="6">
        <v>4</v>
      </c>
      <c r="F15" s="107">
        <f t="shared" si="1"/>
        <v>4</v>
      </c>
      <c r="G15" s="97">
        <f t="shared" si="2"/>
        <v>4</v>
      </c>
      <c r="H15" s="25" t="s">
        <v>366</v>
      </c>
      <c r="I15" s="100">
        <f t="shared" si="3"/>
        <v>15</v>
      </c>
      <c r="J15" s="12" t="s">
        <v>366</v>
      </c>
      <c r="K15" s="2"/>
      <c r="L15" s="2"/>
      <c r="M15" s="2"/>
      <c r="N15" s="11"/>
      <c r="O15" s="2"/>
      <c r="P15" s="108">
        <f t="shared" si="4"/>
        <v>15</v>
      </c>
      <c r="Q15" s="12"/>
      <c r="R15" s="164" t="s">
        <v>366</v>
      </c>
      <c r="S15" s="110">
        <f t="shared" si="5"/>
        <v>15</v>
      </c>
      <c r="T15" s="12" t="s">
        <v>366</v>
      </c>
      <c r="U15" s="2" t="s">
        <v>366</v>
      </c>
      <c r="V15" s="2" t="s">
        <v>366</v>
      </c>
      <c r="W15" s="2" t="s">
        <v>366</v>
      </c>
      <c r="X15" s="2" t="s">
        <v>366</v>
      </c>
      <c r="Y15" s="2" t="s">
        <v>366</v>
      </c>
      <c r="Z15" s="2" t="s">
        <v>366</v>
      </c>
      <c r="AA15" s="2" t="s">
        <v>366</v>
      </c>
      <c r="AB15" s="2" t="s">
        <v>366</v>
      </c>
      <c r="AC15" s="238" t="s">
        <v>366</v>
      </c>
      <c r="AD15" s="238" t="s">
        <v>366</v>
      </c>
      <c r="AE15" s="238" t="s">
        <v>366</v>
      </c>
      <c r="AF15" s="93">
        <f t="shared" si="6"/>
        <v>60</v>
      </c>
      <c r="AG15" s="67" t="s">
        <v>366</v>
      </c>
      <c r="AH15" s="224"/>
      <c r="AI15" s="46" t="s">
        <v>366</v>
      </c>
      <c r="AJ15" s="68" t="s">
        <v>366</v>
      </c>
      <c r="AK15" s="2"/>
      <c r="AL15" s="2" t="s">
        <v>366</v>
      </c>
      <c r="AM15" s="69" t="s">
        <v>366</v>
      </c>
      <c r="AN15" s="115">
        <f t="shared" si="7"/>
        <v>40</v>
      </c>
      <c r="AO15" s="12" t="s">
        <v>366</v>
      </c>
      <c r="AP15" s="2" t="s">
        <v>366</v>
      </c>
      <c r="AQ15" s="116">
        <f t="shared" si="8"/>
        <v>16</v>
      </c>
      <c r="AR15" s="45"/>
      <c r="AS15" s="26" t="s">
        <v>366</v>
      </c>
      <c r="AT15" s="224" t="s">
        <v>366</v>
      </c>
      <c r="AU15" s="118">
        <f t="shared" si="9"/>
        <v>30</v>
      </c>
      <c r="AV15" s="153">
        <f t="shared" si="10"/>
        <v>195</v>
      </c>
      <c r="AW15" s="241" t="s">
        <v>275</v>
      </c>
      <c r="AX15" s="191">
        <f t="shared" si="11"/>
        <v>2.5603991596638656</v>
      </c>
      <c r="AY15" s="192">
        <f t="shared" si="12"/>
        <v>60.9375</v>
      </c>
    </row>
    <row r="16" spans="1:51" ht="14.25" customHeight="1">
      <c r="A16" s="201" t="s">
        <v>8</v>
      </c>
      <c r="B16" s="212" t="s">
        <v>315</v>
      </c>
      <c r="C16" s="94">
        <v>24</v>
      </c>
      <c r="D16" s="103">
        <f t="shared" si="0"/>
        <v>24</v>
      </c>
      <c r="E16" s="6">
        <v>9</v>
      </c>
      <c r="F16" s="107">
        <f t="shared" si="1"/>
        <v>9</v>
      </c>
      <c r="G16" s="97">
        <f t="shared" si="2"/>
        <v>33</v>
      </c>
      <c r="H16" s="25" t="s">
        <v>366</v>
      </c>
      <c r="I16" s="100">
        <f t="shared" si="3"/>
        <v>15</v>
      </c>
      <c r="J16" s="67"/>
      <c r="K16" s="2" t="s">
        <v>366</v>
      </c>
      <c r="L16" s="2"/>
      <c r="M16" s="2"/>
      <c r="N16" s="11"/>
      <c r="O16" s="2"/>
      <c r="P16" s="108">
        <f t="shared" si="4"/>
        <v>15</v>
      </c>
      <c r="Q16" s="12"/>
      <c r="R16" s="164" t="s">
        <v>366</v>
      </c>
      <c r="S16" s="110">
        <f t="shared" si="5"/>
        <v>15</v>
      </c>
      <c r="T16" s="12" t="s">
        <v>366</v>
      </c>
      <c r="U16" s="2" t="s">
        <v>366</v>
      </c>
      <c r="V16" s="2" t="s">
        <v>366</v>
      </c>
      <c r="W16" s="2" t="s">
        <v>366</v>
      </c>
      <c r="X16" s="2" t="s">
        <v>366</v>
      </c>
      <c r="Y16" s="2" t="s">
        <v>366</v>
      </c>
      <c r="Z16" s="2" t="s">
        <v>366</v>
      </c>
      <c r="AA16" s="2" t="s">
        <v>366</v>
      </c>
      <c r="AB16" s="2" t="s">
        <v>366</v>
      </c>
      <c r="AC16" s="2" t="s">
        <v>366</v>
      </c>
      <c r="AD16" s="2" t="s">
        <v>366</v>
      </c>
      <c r="AE16" s="2" t="s">
        <v>366</v>
      </c>
      <c r="AF16" s="93">
        <f t="shared" si="6"/>
        <v>60</v>
      </c>
      <c r="AG16" s="67"/>
      <c r="AH16" s="6"/>
      <c r="AI16" s="2" t="s">
        <v>366</v>
      </c>
      <c r="AJ16" s="2" t="s">
        <v>366</v>
      </c>
      <c r="AK16" s="2"/>
      <c r="AL16" s="68"/>
      <c r="AM16" s="6" t="s">
        <v>366</v>
      </c>
      <c r="AN16" s="115">
        <f t="shared" si="7"/>
        <v>24</v>
      </c>
      <c r="AO16" s="12" t="s">
        <v>366</v>
      </c>
      <c r="AP16" s="2" t="s">
        <v>366</v>
      </c>
      <c r="AQ16" s="116">
        <f t="shared" si="8"/>
        <v>16</v>
      </c>
      <c r="AR16" s="45"/>
      <c r="AS16" s="46"/>
      <c r="AT16" s="224" t="s">
        <v>366</v>
      </c>
      <c r="AU16" s="118">
        <f t="shared" si="9"/>
        <v>15</v>
      </c>
      <c r="AV16" s="153">
        <f t="shared" si="10"/>
        <v>193</v>
      </c>
      <c r="AW16" s="241" t="s">
        <v>7</v>
      </c>
      <c r="AX16" s="191">
        <f t="shared" si="11"/>
        <v>2.534138655462185</v>
      </c>
      <c r="AY16" s="192">
        <f t="shared" si="12"/>
        <v>60.3125</v>
      </c>
    </row>
    <row r="17" spans="1:51" ht="14.25" customHeight="1">
      <c r="A17" s="201" t="s">
        <v>49</v>
      </c>
      <c r="B17" s="212" t="s">
        <v>307</v>
      </c>
      <c r="C17" s="94">
        <v>22</v>
      </c>
      <c r="D17" s="103">
        <f t="shared" si="0"/>
        <v>22</v>
      </c>
      <c r="E17" s="6">
        <v>-10</v>
      </c>
      <c r="F17" s="107">
        <f t="shared" si="1"/>
        <v>0</v>
      </c>
      <c r="G17" s="97">
        <f t="shared" si="2"/>
        <v>22</v>
      </c>
      <c r="H17" s="25"/>
      <c r="I17" s="100">
        <f t="shared" si="3"/>
        <v>0</v>
      </c>
      <c r="J17" s="12"/>
      <c r="K17" s="2"/>
      <c r="L17" s="2"/>
      <c r="M17" s="2"/>
      <c r="N17" s="11"/>
      <c r="O17" s="2"/>
      <c r="P17" s="108">
        <f t="shared" si="4"/>
        <v>0</v>
      </c>
      <c r="Q17" s="167"/>
      <c r="R17" s="164" t="s">
        <v>366</v>
      </c>
      <c r="S17" s="110">
        <f t="shared" si="5"/>
        <v>15</v>
      </c>
      <c r="T17" s="167" t="s">
        <v>366</v>
      </c>
      <c r="U17" s="164" t="s">
        <v>366</v>
      </c>
      <c r="V17" s="164" t="s">
        <v>366</v>
      </c>
      <c r="W17" s="164" t="s">
        <v>366</v>
      </c>
      <c r="X17" s="164" t="s">
        <v>366</v>
      </c>
      <c r="Y17" s="164" t="s">
        <v>366</v>
      </c>
      <c r="Z17" s="164" t="s">
        <v>366</v>
      </c>
      <c r="AA17" s="164" t="s">
        <v>366</v>
      </c>
      <c r="AB17" s="164" t="s">
        <v>366</v>
      </c>
      <c r="AC17" s="238" t="s">
        <v>366</v>
      </c>
      <c r="AD17" s="238" t="s">
        <v>366</v>
      </c>
      <c r="AE17" s="238" t="s">
        <v>366</v>
      </c>
      <c r="AF17" s="93">
        <f t="shared" si="6"/>
        <v>60</v>
      </c>
      <c r="AG17" s="67" t="s">
        <v>366</v>
      </c>
      <c r="AH17" s="224"/>
      <c r="AI17" s="46" t="s">
        <v>366</v>
      </c>
      <c r="AJ17" s="2"/>
      <c r="AK17" s="2"/>
      <c r="AL17" s="68" t="s">
        <v>366</v>
      </c>
      <c r="AM17" s="69" t="s">
        <v>366</v>
      </c>
      <c r="AN17" s="115">
        <f t="shared" si="7"/>
        <v>32</v>
      </c>
      <c r="AO17" s="12" t="s">
        <v>366</v>
      </c>
      <c r="AP17" s="2" t="s">
        <v>366</v>
      </c>
      <c r="AQ17" s="116">
        <f t="shared" si="8"/>
        <v>16</v>
      </c>
      <c r="AR17" s="25" t="s">
        <v>366</v>
      </c>
      <c r="AS17" s="26" t="s">
        <v>366</v>
      </c>
      <c r="AT17" s="224" t="s">
        <v>366</v>
      </c>
      <c r="AU17" s="118">
        <f t="shared" si="9"/>
        <v>45</v>
      </c>
      <c r="AV17" s="153">
        <f t="shared" si="10"/>
        <v>190</v>
      </c>
      <c r="AW17" s="241" t="s">
        <v>8</v>
      </c>
      <c r="AX17" s="191">
        <f t="shared" si="11"/>
        <v>2.494747899159664</v>
      </c>
      <c r="AY17" s="192">
        <f t="shared" si="12"/>
        <v>59.375</v>
      </c>
    </row>
    <row r="18" spans="1:51" ht="14.25" customHeight="1">
      <c r="A18" s="201" t="s">
        <v>31</v>
      </c>
      <c r="B18" s="309" t="s">
        <v>407</v>
      </c>
      <c r="C18" s="94">
        <v>5</v>
      </c>
      <c r="D18" s="103">
        <f t="shared" si="0"/>
        <v>5</v>
      </c>
      <c r="E18" s="2">
        <v>-3</v>
      </c>
      <c r="F18" s="107">
        <f t="shared" si="1"/>
        <v>0</v>
      </c>
      <c r="G18" s="97">
        <f t="shared" si="2"/>
        <v>5</v>
      </c>
      <c r="H18" s="25" t="s">
        <v>366</v>
      </c>
      <c r="I18" s="100">
        <f t="shared" si="3"/>
        <v>15</v>
      </c>
      <c r="J18" s="12" t="s">
        <v>366</v>
      </c>
      <c r="K18" s="2"/>
      <c r="L18" s="2"/>
      <c r="M18" s="2"/>
      <c r="N18" s="11"/>
      <c r="O18" s="2"/>
      <c r="P18" s="108">
        <f t="shared" si="4"/>
        <v>15</v>
      </c>
      <c r="Q18" s="12"/>
      <c r="R18" s="164" t="s">
        <v>366</v>
      </c>
      <c r="S18" s="110">
        <f t="shared" si="5"/>
        <v>15</v>
      </c>
      <c r="T18" s="12" t="s">
        <v>366</v>
      </c>
      <c r="U18" s="2" t="s">
        <v>366</v>
      </c>
      <c r="V18" s="2" t="s">
        <v>366</v>
      </c>
      <c r="W18" s="2" t="s">
        <v>366</v>
      </c>
      <c r="X18" s="2" t="s">
        <v>366</v>
      </c>
      <c r="Y18" s="2" t="s">
        <v>366</v>
      </c>
      <c r="Z18" s="2" t="s">
        <v>366</v>
      </c>
      <c r="AA18" s="2" t="s">
        <v>366</v>
      </c>
      <c r="AB18" s="2" t="s">
        <v>366</v>
      </c>
      <c r="AC18" s="2" t="s">
        <v>366</v>
      </c>
      <c r="AD18" s="2" t="s">
        <v>366</v>
      </c>
      <c r="AE18" s="2" t="s">
        <v>366</v>
      </c>
      <c r="AF18" s="93">
        <f t="shared" si="6"/>
        <v>60</v>
      </c>
      <c r="AG18" s="67" t="s">
        <v>366</v>
      </c>
      <c r="AH18" s="224"/>
      <c r="AI18" s="46" t="s">
        <v>366</v>
      </c>
      <c r="AJ18" s="68" t="s">
        <v>366</v>
      </c>
      <c r="AK18" s="2"/>
      <c r="AL18" s="2" t="s">
        <v>366</v>
      </c>
      <c r="AM18" s="69" t="s">
        <v>366</v>
      </c>
      <c r="AN18" s="115">
        <f t="shared" si="7"/>
        <v>40</v>
      </c>
      <c r="AO18" s="12" t="s">
        <v>366</v>
      </c>
      <c r="AP18" s="2" t="s">
        <v>366</v>
      </c>
      <c r="AQ18" s="116">
        <f t="shared" si="8"/>
        <v>16</v>
      </c>
      <c r="AR18" s="45"/>
      <c r="AS18" s="46"/>
      <c r="AT18" s="224" t="s">
        <v>366</v>
      </c>
      <c r="AU18" s="118">
        <f t="shared" si="9"/>
        <v>15</v>
      </c>
      <c r="AV18" s="240">
        <f t="shared" si="10"/>
        <v>181</v>
      </c>
      <c r="AW18" s="241" t="s">
        <v>9</v>
      </c>
      <c r="AX18" s="191">
        <f t="shared" si="11"/>
        <v>2.3765756302521006</v>
      </c>
      <c r="AY18" s="192">
        <f t="shared" si="12"/>
        <v>56.56250000000001</v>
      </c>
    </row>
    <row r="19" spans="1:51" ht="14.25" customHeight="1">
      <c r="A19" s="201" t="s">
        <v>55</v>
      </c>
      <c r="B19" s="212" t="s">
        <v>310</v>
      </c>
      <c r="C19" s="94">
        <v>1</v>
      </c>
      <c r="D19" s="103">
        <f t="shared" si="0"/>
        <v>1</v>
      </c>
      <c r="E19" s="2">
        <v>-5</v>
      </c>
      <c r="F19" s="107">
        <f t="shared" si="1"/>
        <v>0</v>
      </c>
      <c r="G19" s="97">
        <f t="shared" si="2"/>
        <v>1</v>
      </c>
      <c r="H19" s="25" t="s">
        <v>366</v>
      </c>
      <c r="I19" s="100">
        <f t="shared" si="3"/>
        <v>15</v>
      </c>
      <c r="J19" s="12" t="s">
        <v>366</v>
      </c>
      <c r="K19" s="2"/>
      <c r="L19" s="2"/>
      <c r="M19" s="2"/>
      <c r="N19" s="11"/>
      <c r="O19" s="2"/>
      <c r="P19" s="108">
        <f t="shared" si="4"/>
        <v>15</v>
      </c>
      <c r="Q19" s="167"/>
      <c r="R19" s="164" t="s">
        <v>366</v>
      </c>
      <c r="S19" s="110">
        <f t="shared" si="5"/>
        <v>15</v>
      </c>
      <c r="T19" s="12" t="s">
        <v>366</v>
      </c>
      <c r="U19" s="2" t="s">
        <v>366</v>
      </c>
      <c r="V19" s="2" t="s">
        <v>366</v>
      </c>
      <c r="W19" s="2" t="s">
        <v>366</v>
      </c>
      <c r="X19" s="2" t="s">
        <v>366</v>
      </c>
      <c r="Y19" s="2" t="s">
        <v>366</v>
      </c>
      <c r="Z19" s="2" t="s">
        <v>366</v>
      </c>
      <c r="AA19" s="2" t="s">
        <v>366</v>
      </c>
      <c r="AB19" s="2" t="s">
        <v>366</v>
      </c>
      <c r="AC19" s="238" t="s">
        <v>366</v>
      </c>
      <c r="AD19" s="238" t="s">
        <v>366</v>
      </c>
      <c r="AE19" s="238" t="s">
        <v>366</v>
      </c>
      <c r="AF19" s="93">
        <f t="shared" si="6"/>
        <v>60</v>
      </c>
      <c r="AG19" s="67"/>
      <c r="AH19" s="6"/>
      <c r="AI19" s="68" t="s">
        <v>366</v>
      </c>
      <c r="AJ19" s="68" t="s">
        <v>366</v>
      </c>
      <c r="AK19" s="2"/>
      <c r="AL19" s="2" t="s">
        <v>366</v>
      </c>
      <c r="AM19" s="69" t="s">
        <v>366</v>
      </c>
      <c r="AN19" s="115">
        <f t="shared" si="7"/>
        <v>32</v>
      </c>
      <c r="AO19" s="12" t="s">
        <v>366</v>
      </c>
      <c r="AP19" s="2"/>
      <c r="AQ19" s="116">
        <f t="shared" si="8"/>
        <v>8</v>
      </c>
      <c r="AR19" s="12" t="s">
        <v>366</v>
      </c>
      <c r="AS19" s="68"/>
      <c r="AT19" s="224" t="s">
        <v>366</v>
      </c>
      <c r="AU19" s="118">
        <f t="shared" si="9"/>
        <v>30</v>
      </c>
      <c r="AV19" s="153">
        <f t="shared" si="10"/>
        <v>176</v>
      </c>
      <c r="AW19" s="241" t="s">
        <v>10</v>
      </c>
      <c r="AX19" s="191">
        <f t="shared" si="11"/>
        <v>2.3109243697478994</v>
      </c>
      <c r="AY19" s="192">
        <f t="shared" si="12"/>
        <v>55.00000000000001</v>
      </c>
    </row>
    <row r="20" spans="1:51" ht="14.25" customHeight="1">
      <c r="A20" s="201" t="s">
        <v>12</v>
      </c>
      <c r="B20" s="212" t="s">
        <v>69</v>
      </c>
      <c r="C20" s="94">
        <v>-1</v>
      </c>
      <c r="D20" s="103">
        <f t="shared" si="0"/>
        <v>-1</v>
      </c>
      <c r="E20" s="2">
        <v>-5</v>
      </c>
      <c r="F20" s="107">
        <f t="shared" si="1"/>
        <v>0</v>
      </c>
      <c r="G20" s="97">
        <f t="shared" si="2"/>
        <v>-1</v>
      </c>
      <c r="H20" s="25"/>
      <c r="I20" s="100">
        <f t="shared" si="3"/>
        <v>0</v>
      </c>
      <c r="J20" s="12" t="s">
        <v>366</v>
      </c>
      <c r="K20" s="2"/>
      <c r="L20" s="2"/>
      <c r="M20" s="2"/>
      <c r="N20" s="11"/>
      <c r="O20" s="2"/>
      <c r="P20" s="108">
        <f t="shared" si="4"/>
        <v>15</v>
      </c>
      <c r="Q20" s="12"/>
      <c r="R20" s="164" t="s">
        <v>366</v>
      </c>
      <c r="S20" s="110">
        <f t="shared" si="5"/>
        <v>15</v>
      </c>
      <c r="T20" s="12" t="s">
        <v>366</v>
      </c>
      <c r="U20" s="2" t="s">
        <v>366</v>
      </c>
      <c r="V20" s="2" t="s">
        <v>366</v>
      </c>
      <c r="W20" s="2" t="s">
        <v>366</v>
      </c>
      <c r="X20" s="2" t="s">
        <v>366</v>
      </c>
      <c r="Y20" s="2" t="s">
        <v>366</v>
      </c>
      <c r="Z20" s="2" t="s">
        <v>366</v>
      </c>
      <c r="AA20" s="2" t="s">
        <v>366</v>
      </c>
      <c r="AB20" s="2" t="s">
        <v>366</v>
      </c>
      <c r="AC20" s="2" t="s">
        <v>366</v>
      </c>
      <c r="AD20" s="2" t="s">
        <v>366</v>
      </c>
      <c r="AE20" s="2" t="s">
        <v>366</v>
      </c>
      <c r="AF20" s="93">
        <f t="shared" si="6"/>
        <v>60</v>
      </c>
      <c r="AG20" s="12" t="s">
        <v>366</v>
      </c>
      <c r="AH20" s="224"/>
      <c r="AI20" s="46"/>
      <c r="AJ20" s="68"/>
      <c r="AK20" s="2"/>
      <c r="AL20" s="2" t="s">
        <v>366</v>
      </c>
      <c r="AM20" s="6" t="s">
        <v>366</v>
      </c>
      <c r="AN20" s="115">
        <f t="shared" si="7"/>
        <v>24</v>
      </c>
      <c r="AO20" s="12" t="s">
        <v>366</v>
      </c>
      <c r="AP20" s="2" t="s">
        <v>366</v>
      </c>
      <c r="AQ20" s="116">
        <f t="shared" si="8"/>
        <v>16</v>
      </c>
      <c r="AR20" s="25" t="s">
        <v>366</v>
      </c>
      <c r="AS20" s="26" t="s">
        <v>366</v>
      </c>
      <c r="AT20" s="224" t="s">
        <v>366</v>
      </c>
      <c r="AU20" s="118">
        <f t="shared" si="9"/>
        <v>45</v>
      </c>
      <c r="AV20" s="153">
        <f t="shared" si="10"/>
        <v>174</v>
      </c>
      <c r="AW20" s="241" t="s">
        <v>11</v>
      </c>
      <c r="AX20" s="191">
        <f t="shared" si="11"/>
        <v>2.2846638655462184</v>
      </c>
      <c r="AY20" s="192">
        <f t="shared" si="12"/>
        <v>54.37499999999999</v>
      </c>
    </row>
    <row r="21" spans="1:51" ht="14.25" customHeight="1">
      <c r="A21" s="201" t="s">
        <v>18</v>
      </c>
      <c r="B21" s="212" t="s">
        <v>71</v>
      </c>
      <c r="C21" s="94">
        <v>11</v>
      </c>
      <c r="D21" s="207">
        <f t="shared" si="0"/>
        <v>11</v>
      </c>
      <c r="E21" s="2">
        <v>-5</v>
      </c>
      <c r="F21" s="107">
        <f t="shared" si="1"/>
        <v>0</v>
      </c>
      <c r="G21" s="97">
        <f t="shared" si="2"/>
        <v>11</v>
      </c>
      <c r="H21" s="25"/>
      <c r="I21" s="100">
        <f t="shared" si="3"/>
        <v>0</v>
      </c>
      <c r="J21" s="12" t="s">
        <v>366</v>
      </c>
      <c r="K21" s="2"/>
      <c r="L21" s="2"/>
      <c r="M21" s="2"/>
      <c r="N21" s="11"/>
      <c r="O21" s="2"/>
      <c r="P21" s="108">
        <f t="shared" si="4"/>
        <v>15</v>
      </c>
      <c r="Q21" s="12"/>
      <c r="R21" s="164" t="s">
        <v>366</v>
      </c>
      <c r="S21" s="110">
        <f t="shared" si="5"/>
        <v>15</v>
      </c>
      <c r="T21" s="12" t="s">
        <v>366</v>
      </c>
      <c r="U21" s="2" t="s">
        <v>366</v>
      </c>
      <c r="V21" s="2" t="s">
        <v>366</v>
      </c>
      <c r="W21" s="2" t="s">
        <v>366</v>
      </c>
      <c r="X21" s="2" t="s">
        <v>366</v>
      </c>
      <c r="Y21" s="2" t="s">
        <v>366</v>
      </c>
      <c r="Z21" s="2" t="s">
        <v>366</v>
      </c>
      <c r="AA21" s="2" t="s">
        <v>366</v>
      </c>
      <c r="AB21" s="2" t="s">
        <v>366</v>
      </c>
      <c r="AC21" s="2" t="s">
        <v>366</v>
      </c>
      <c r="AD21" s="2" t="s">
        <v>366</v>
      </c>
      <c r="AE21" s="2" t="s">
        <v>366</v>
      </c>
      <c r="AF21" s="93">
        <f t="shared" si="6"/>
        <v>60</v>
      </c>
      <c r="AG21" s="67" t="s">
        <v>366</v>
      </c>
      <c r="AH21" s="224"/>
      <c r="AI21" s="46" t="s">
        <v>366</v>
      </c>
      <c r="AJ21" s="68"/>
      <c r="AK21" s="2"/>
      <c r="AL21" s="2" t="s">
        <v>366</v>
      </c>
      <c r="AM21" s="69" t="s">
        <v>366</v>
      </c>
      <c r="AN21" s="115">
        <f t="shared" si="7"/>
        <v>32</v>
      </c>
      <c r="AO21" s="12" t="s">
        <v>366</v>
      </c>
      <c r="AP21" s="2"/>
      <c r="AQ21" s="116">
        <f t="shared" si="8"/>
        <v>8</v>
      </c>
      <c r="AR21" s="25" t="s">
        <v>366</v>
      </c>
      <c r="AS21" s="46"/>
      <c r="AT21" s="224" t="s">
        <v>366</v>
      </c>
      <c r="AU21" s="118">
        <f t="shared" si="9"/>
        <v>30</v>
      </c>
      <c r="AV21" s="153">
        <f t="shared" si="10"/>
        <v>171</v>
      </c>
      <c r="AW21" s="241" t="s">
        <v>12</v>
      </c>
      <c r="AX21" s="191">
        <f t="shared" si="11"/>
        <v>2.2452731092436973</v>
      </c>
      <c r="AY21" s="192">
        <f t="shared" si="12"/>
        <v>53.43750000000001</v>
      </c>
    </row>
    <row r="22" spans="1:51" ht="14.25" customHeight="1">
      <c r="A22" s="201" t="s">
        <v>32</v>
      </c>
      <c r="B22" s="212" t="s">
        <v>356</v>
      </c>
      <c r="C22" s="94">
        <v>-5</v>
      </c>
      <c r="D22" s="103">
        <f t="shared" si="0"/>
        <v>-5</v>
      </c>
      <c r="E22" s="2">
        <v>0</v>
      </c>
      <c r="F22" s="107">
        <f t="shared" si="1"/>
        <v>0</v>
      </c>
      <c r="G22" s="97">
        <f t="shared" si="2"/>
        <v>-5</v>
      </c>
      <c r="H22" s="25" t="s">
        <v>366</v>
      </c>
      <c r="I22" s="100">
        <f t="shared" si="3"/>
        <v>15</v>
      </c>
      <c r="J22" s="12" t="s">
        <v>366</v>
      </c>
      <c r="K22" s="2"/>
      <c r="L22" s="2"/>
      <c r="M22" s="2"/>
      <c r="N22" s="11"/>
      <c r="O22" s="2"/>
      <c r="P22" s="108">
        <f t="shared" si="4"/>
        <v>15</v>
      </c>
      <c r="Q22" s="12"/>
      <c r="R22" s="164" t="s">
        <v>366</v>
      </c>
      <c r="S22" s="110">
        <f t="shared" si="5"/>
        <v>15</v>
      </c>
      <c r="T22" s="308" t="s">
        <v>366</v>
      </c>
      <c r="U22" s="2" t="s">
        <v>366</v>
      </c>
      <c r="V22" s="2" t="s">
        <v>366</v>
      </c>
      <c r="W22" s="2" t="s">
        <v>366</v>
      </c>
      <c r="X22" s="2" t="s">
        <v>366</v>
      </c>
      <c r="Y22" s="2" t="s">
        <v>366</v>
      </c>
      <c r="Z22" s="2" t="s">
        <v>366</v>
      </c>
      <c r="AA22" s="2" t="s">
        <v>366</v>
      </c>
      <c r="AB22" s="2" t="s">
        <v>366</v>
      </c>
      <c r="AC22" s="2" t="s">
        <v>366</v>
      </c>
      <c r="AD22" s="2" t="s">
        <v>366</v>
      </c>
      <c r="AE22" s="2" t="s">
        <v>366</v>
      </c>
      <c r="AF22" s="93">
        <f t="shared" si="6"/>
        <v>60</v>
      </c>
      <c r="AG22" s="67" t="s">
        <v>366</v>
      </c>
      <c r="AH22" s="224" t="s">
        <v>366</v>
      </c>
      <c r="AI22" s="46" t="s">
        <v>366</v>
      </c>
      <c r="AJ22" s="68" t="s">
        <v>366</v>
      </c>
      <c r="AK22" s="2"/>
      <c r="AL22" s="2" t="s">
        <v>366</v>
      </c>
      <c r="AM22" s="69" t="s">
        <v>366</v>
      </c>
      <c r="AN22" s="115">
        <f t="shared" si="7"/>
        <v>48</v>
      </c>
      <c r="AO22" s="12" t="s">
        <v>366</v>
      </c>
      <c r="AP22" s="2"/>
      <c r="AQ22" s="116">
        <f t="shared" si="8"/>
        <v>8</v>
      </c>
      <c r="AR22" s="45"/>
      <c r="AS22" s="46"/>
      <c r="AT22" s="224" t="s">
        <v>366</v>
      </c>
      <c r="AU22" s="118">
        <f t="shared" si="9"/>
        <v>15</v>
      </c>
      <c r="AV22" s="240">
        <f t="shared" si="10"/>
        <v>171</v>
      </c>
      <c r="AW22" s="241" t="s">
        <v>13</v>
      </c>
      <c r="AX22" s="191">
        <f t="shared" si="11"/>
        <v>2.2452731092436973</v>
      </c>
      <c r="AY22" s="192">
        <f t="shared" si="12"/>
        <v>53.43750000000001</v>
      </c>
    </row>
    <row r="23" spans="1:51" ht="14.25" customHeight="1">
      <c r="A23" s="201" t="s">
        <v>30</v>
      </c>
      <c r="B23" s="279" t="s">
        <v>411</v>
      </c>
      <c r="C23" s="94">
        <v>-6</v>
      </c>
      <c r="D23" s="103">
        <f t="shared" si="0"/>
        <v>-6</v>
      </c>
      <c r="E23" s="2">
        <v>0</v>
      </c>
      <c r="F23" s="107">
        <f t="shared" si="1"/>
        <v>0</v>
      </c>
      <c r="G23" s="97">
        <f t="shared" si="2"/>
        <v>-6</v>
      </c>
      <c r="H23" s="25" t="s">
        <v>366</v>
      </c>
      <c r="I23" s="100">
        <f t="shared" si="3"/>
        <v>15</v>
      </c>
      <c r="J23" s="12" t="s">
        <v>366</v>
      </c>
      <c r="K23" s="2"/>
      <c r="L23" s="2"/>
      <c r="M23" s="2"/>
      <c r="N23" s="11"/>
      <c r="O23" s="2"/>
      <c r="P23" s="108">
        <f t="shared" si="4"/>
        <v>15</v>
      </c>
      <c r="Q23" s="12"/>
      <c r="R23" s="164" t="s">
        <v>366</v>
      </c>
      <c r="S23" s="110">
        <f t="shared" si="5"/>
        <v>15</v>
      </c>
      <c r="T23" s="12" t="s">
        <v>366</v>
      </c>
      <c r="U23" s="2" t="s">
        <v>366</v>
      </c>
      <c r="V23" s="2" t="s">
        <v>366</v>
      </c>
      <c r="W23" s="2" t="s">
        <v>366</v>
      </c>
      <c r="X23" s="2" t="s">
        <v>366</v>
      </c>
      <c r="Y23" s="2" t="s">
        <v>366</v>
      </c>
      <c r="Z23" s="2" t="s">
        <v>366</v>
      </c>
      <c r="AA23" s="2" t="s">
        <v>366</v>
      </c>
      <c r="AB23" s="2" t="s">
        <v>366</v>
      </c>
      <c r="AC23" s="2" t="s">
        <v>366</v>
      </c>
      <c r="AD23" s="2" t="s">
        <v>366</v>
      </c>
      <c r="AE23" s="2" t="s">
        <v>366</v>
      </c>
      <c r="AF23" s="93">
        <f t="shared" si="6"/>
        <v>60</v>
      </c>
      <c r="AG23" s="67" t="s">
        <v>366</v>
      </c>
      <c r="AH23" s="6"/>
      <c r="AI23" s="68" t="s">
        <v>366</v>
      </c>
      <c r="AJ23" s="68" t="s">
        <v>366</v>
      </c>
      <c r="AK23" s="2"/>
      <c r="AL23" s="2" t="s">
        <v>366</v>
      </c>
      <c r="AM23" s="69" t="s">
        <v>366</v>
      </c>
      <c r="AN23" s="115">
        <f t="shared" si="7"/>
        <v>40</v>
      </c>
      <c r="AO23" s="12" t="s">
        <v>366</v>
      </c>
      <c r="AP23" s="2" t="s">
        <v>366</v>
      </c>
      <c r="AQ23" s="116">
        <f t="shared" si="8"/>
        <v>16</v>
      </c>
      <c r="AR23" s="45"/>
      <c r="AS23" s="46"/>
      <c r="AT23" s="224" t="s">
        <v>366</v>
      </c>
      <c r="AU23" s="118">
        <f t="shared" si="9"/>
        <v>15</v>
      </c>
      <c r="AV23" s="240">
        <f t="shared" si="10"/>
        <v>170</v>
      </c>
      <c r="AW23" s="241" t="s">
        <v>14</v>
      </c>
      <c r="AX23" s="191">
        <f t="shared" si="11"/>
        <v>2.232142857142857</v>
      </c>
      <c r="AY23" s="192">
        <f t="shared" si="12"/>
        <v>53.125</v>
      </c>
    </row>
    <row r="24" spans="1:51" ht="14.25" customHeight="1">
      <c r="A24" s="201" t="s">
        <v>54</v>
      </c>
      <c r="B24" s="210" t="s">
        <v>309</v>
      </c>
      <c r="C24" s="94">
        <v>15</v>
      </c>
      <c r="D24" s="103">
        <f t="shared" si="0"/>
        <v>15</v>
      </c>
      <c r="E24" s="2">
        <v>-6</v>
      </c>
      <c r="F24" s="107">
        <f t="shared" si="1"/>
        <v>0</v>
      </c>
      <c r="G24" s="97">
        <f t="shared" si="2"/>
        <v>15</v>
      </c>
      <c r="H24" s="25" t="s">
        <v>366</v>
      </c>
      <c r="I24" s="100">
        <f t="shared" si="3"/>
        <v>15</v>
      </c>
      <c r="J24" s="12" t="s">
        <v>366</v>
      </c>
      <c r="K24" s="2"/>
      <c r="L24" s="2"/>
      <c r="M24" s="2"/>
      <c r="N24" s="11"/>
      <c r="O24" s="2"/>
      <c r="P24" s="108">
        <f t="shared" si="4"/>
        <v>15</v>
      </c>
      <c r="Q24" s="167"/>
      <c r="R24" s="164" t="s">
        <v>366</v>
      </c>
      <c r="S24" s="110">
        <f t="shared" si="5"/>
        <v>15</v>
      </c>
      <c r="T24" s="12" t="s">
        <v>366</v>
      </c>
      <c r="U24" s="2" t="s">
        <v>366</v>
      </c>
      <c r="V24" s="2" t="s">
        <v>366</v>
      </c>
      <c r="W24" s="2" t="s">
        <v>366</v>
      </c>
      <c r="X24" s="2" t="s">
        <v>366</v>
      </c>
      <c r="Y24" s="2" t="s">
        <v>366</v>
      </c>
      <c r="Z24" s="2" t="s">
        <v>366</v>
      </c>
      <c r="AA24" s="2" t="s">
        <v>366</v>
      </c>
      <c r="AB24" s="2" t="s">
        <v>366</v>
      </c>
      <c r="AC24" s="238" t="s">
        <v>366</v>
      </c>
      <c r="AD24" s="238" t="s">
        <v>366</v>
      </c>
      <c r="AE24" s="238" t="s">
        <v>366</v>
      </c>
      <c r="AF24" s="93">
        <f t="shared" si="6"/>
        <v>60</v>
      </c>
      <c r="AG24" s="12"/>
      <c r="AH24" s="6"/>
      <c r="AI24" s="2" t="s">
        <v>366</v>
      </c>
      <c r="AJ24" s="2" t="s">
        <v>366</v>
      </c>
      <c r="AK24" s="2"/>
      <c r="AL24" s="2"/>
      <c r="AM24" s="6" t="s">
        <v>366</v>
      </c>
      <c r="AN24" s="115">
        <f t="shared" si="7"/>
        <v>24</v>
      </c>
      <c r="AO24" s="12" t="s">
        <v>366</v>
      </c>
      <c r="AP24" s="2"/>
      <c r="AQ24" s="116">
        <f t="shared" si="8"/>
        <v>8</v>
      </c>
      <c r="AR24" s="45"/>
      <c r="AS24" s="46"/>
      <c r="AT24" s="224" t="s">
        <v>366</v>
      </c>
      <c r="AU24" s="118">
        <f t="shared" si="9"/>
        <v>15</v>
      </c>
      <c r="AV24" s="153">
        <f t="shared" si="10"/>
        <v>167</v>
      </c>
      <c r="AW24" s="241" t="s">
        <v>15</v>
      </c>
      <c r="AX24" s="191">
        <f t="shared" si="11"/>
        <v>2.192752100840336</v>
      </c>
      <c r="AY24" s="192">
        <f t="shared" si="12"/>
        <v>52.1875</v>
      </c>
    </row>
    <row r="25" spans="1:51" ht="14.25" customHeight="1">
      <c r="A25" s="201" t="s">
        <v>27</v>
      </c>
      <c r="B25" s="210" t="s">
        <v>371</v>
      </c>
      <c r="C25" s="94">
        <v>-5</v>
      </c>
      <c r="D25" s="103">
        <f t="shared" si="0"/>
        <v>-5</v>
      </c>
      <c r="E25" s="2">
        <v>-30</v>
      </c>
      <c r="F25" s="107">
        <f t="shared" si="1"/>
        <v>0</v>
      </c>
      <c r="G25" s="97">
        <f t="shared" si="2"/>
        <v>-5</v>
      </c>
      <c r="H25" s="25" t="s">
        <v>366</v>
      </c>
      <c r="I25" s="100">
        <f t="shared" si="3"/>
        <v>15</v>
      </c>
      <c r="J25" s="12" t="s">
        <v>366</v>
      </c>
      <c r="K25" s="2"/>
      <c r="L25" s="2"/>
      <c r="M25" s="2"/>
      <c r="N25" s="11"/>
      <c r="O25" s="2"/>
      <c r="P25" s="108">
        <f t="shared" si="4"/>
        <v>15</v>
      </c>
      <c r="Q25" s="12"/>
      <c r="R25" s="164" t="s">
        <v>366</v>
      </c>
      <c r="S25" s="110">
        <f t="shared" si="5"/>
        <v>15</v>
      </c>
      <c r="T25" s="12" t="s">
        <v>366</v>
      </c>
      <c r="U25" s="2" t="s">
        <v>366</v>
      </c>
      <c r="V25" s="2" t="s">
        <v>366</v>
      </c>
      <c r="W25" s="2" t="s">
        <v>366</v>
      </c>
      <c r="X25" s="2"/>
      <c r="Y25" s="2" t="s">
        <v>366</v>
      </c>
      <c r="Z25" s="2" t="s">
        <v>366</v>
      </c>
      <c r="AA25" s="2" t="s">
        <v>366</v>
      </c>
      <c r="AB25" s="2" t="s">
        <v>366</v>
      </c>
      <c r="AC25" s="2" t="s">
        <v>366</v>
      </c>
      <c r="AD25" s="2" t="s">
        <v>366</v>
      </c>
      <c r="AE25" s="2" t="s">
        <v>366</v>
      </c>
      <c r="AF25" s="93">
        <f t="shared" si="6"/>
        <v>55</v>
      </c>
      <c r="AG25" s="12"/>
      <c r="AH25" s="6"/>
      <c r="AI25" s="68" t="s">
        <v>366</v>
      </c>
      <c r="AJ25" s="68" t="s">
        <v>366</v>
      </c>
      <c r="AK25" s="2"/>
      <c r="AL25" s="2"/>
      <c r="AM25" s="69" t="s">
        <v>366</v>
      </c>
      <c r="AN25" s="115">
        <f t="shared" si="7"/>
        <v>24</v>
      </c>
      <c r="AO25" s="12" t="s">
        <v>366</v>
      </c>
      <c r="AP25" s="2" t="s">
        <v>366</v>
      </c>
      <c r="AQ25" s="116">
        <f t="shared" si="8"/>
        <v>16</v>
      </c>
      <c r="AR25" s="25" t="s">
        <v>366</v>
      </c>
      <c r="AS25" s="46"/>
      <c r="AT25" s="224" t="s">
        <v>366</v>
      </c>
      <c r="AU25" s="118">
        <f t="shared" si="9"/>
        <v>30</v>
      </c>
      <c r="AV25" s="153">
        <f t="shared" si="10"/>
        <v>165</v>
      </c>
      <c r="AW25" s="241" t="s">
        <v>16</v>
      </c>
      <c r="AX25" s="191">
        <f t="shared" si="11"/>
        <v>2.1664915966386555</v>
      </c>
      <c r="AY25" s="192">
        <f t="shared" si="12"/>
        <v>51.5625</v>
      </c>
    </row>
    <row r="26" spans="1:51" ht="14.25" customHeight="1">
      <c r="A26" s="201" t="s">
        <v>51</v>
      </c>
      <c r="B26" s="212" t="s">
        <v>355</v>
      </c>
      <c r="C26" s="94">
        <v>-5</v>
      </c>
      <c r="D26" s="103">
        <f t="shared" si="0"/>
        <v>-5</v>
      </c>
      <c r="E26" s="2">
        <v>-14</v>
      </c>
      <c r="F26" s="107">
        <f t="shared" si="1"/>
        <v>0</v>
      </c>
      <c r="G26" s="97">
        <f t="shared" si="2"/>
        <v>-5</v>
      </c>
      <c r="H26" s="25"/>
      <c r="I26" s="100">
        <f t="shared" si="3"/>
        <v>0</v>
      </c>
      <c r="J26" s="2"/>
      <c r="K26" s="2"/>
      <c r="L26" s="2"/>
      <c r="M26" s="2"/>
      <c r="N26" s="11"/>
      <c r="O26" s="2"/>
      <c r="P26" s="108">
        <f t="shared" si="4"/>
        <v>0</v>
      </c>
      <c r="Q26" s="164"/>
      <c r="R26" s="164" t="s">
        <v>366</v>
      </c>
      <c r="S26" s="110">
        <f t="shared" si="5"/>
        <v>15</v>
      </c>
      <c r="T26" s="2" t="s">
        <v>366</v>
      </c>
      <c r="U26" s="2" t="s">
        <v>366</v>
      </c>
      <c r="V26" s="2" t="s">
        <v>366</v>
      </c>
      <c r="W26" s="2" t="s">
        <v>366</v>
      </c>
      <c r="X26" s="2" t="s">
        <v>366</v>
      </c>
      <c r="Y26" s="2" t="s">
        <v>366</v>
      </c>
      <c r="Z26" s="2" t="s">
        <v>366</v>
      </c>
      <c r="AA26" s="2" t="s">
        <v>366</v>
      </c>
      <c r="AB26" s="2" t="s">
        <v>366</v>
      </c>
      <c r="AC26" s="238" t="s">
        <v>366</v>
      </c>
      <c r="AD26" s="238" t="s">
        <v>366</v>
      </c>
      <c r="AE26" s="238" t="s">
        <v>366</v>
      </c>
      <c r="AF26" s="93">
        <f t="shared" si="6"/>
        <v>60</v>
      </c>
      <c r="AG26" s="67" t="s">
        <v>366</v>
      </c>
      <c r="AH26" s="6"/>
      <c r="AI26" s="68" t="s">
        <v>366</v>
      </c>
      <c r="AJ26" s="2" t="s">
        <v>366</v>
      </c>
      <c r="AK26" s="2"/>
      <c r="AL26" s="68" t="s">
        <v>366</v>
      </c>
      <c r="AM26" s="68" t="s">
        <v>366</v>
      </c>
      <c r="AN26" s="115">
        <f t="shared" si="7"/>
        <v>40</v>
      </c>
      <c r="AO26" s="12"/>
      <c r="AP26" s="2" t="s">
        <v>366</v>
      </c>
      <c r="AQ26" s="116">
        <f t="shared" si="8"/>
        <v>8</v>
      </c>
      <c r="AR26" s="2" t="s">
        <v>366</v>
      </c>
      <c r="AS26" s="2" t="s">
        <v>366</v>
      </c>
      <c r="AT26" s="224" t="s">
        <v>366</v>
      </c>
      <c r="AU26" s="118">
        <f t="shared" si="9"/>
        <v>45</v>
      </c>
      <c r="AV26" s="153">
        <f t="shared" si="10"/>
        <v>163</v>
      </c>
      <c r="AW26" s="241" t="s">
        <v>17</v>
      </c>
      <c r="AX26" s="191">
        <f t="shared" si="11"/>
        <v>2.140231092436975</v>
      </c>
      <c r="AY26" s="192">
        <f t="shared" si="12"/>
        <v>50.9375</v>
      </c>
    </row>
    <row r="27" spans="1:51" ht="14.25" customHeight="1">
      <c r="A27" s="201" t="s">
        <v>202</v>
      </c>
      <c r="B27" s="212" t="s">
        <v>64</v>
      </c>
      <c r="C27" s="94">
        <v>7</v>
      </c>
      <c r="D27" s="103">
        <f t="shared" si="0"/>
        <v>7</v>
      </c>
      <c r="E27" s="2">
        <v>-12</v>
      </c>
      <c r="F27" s="107">
        <f t="shared" si="1"/>
        <v>0</v>
      </c>
      <c r="G27" s="97">
        <f t="shared" si="2"/>
        <v>7</v>
      </c>
      <c r="H27" s="25" t="s">
        <v>366</v>
      </c>
      <c r="I27" s="100">
        <f t="shared" si="3"/>
        <v>15</v>
      </c>
      <c r="J27" s="67"/>
      <c r="K27" s="2" t="s">
        <v>366</v>
      </c>
      <c r="L27" s="2"/>
      <c r="M27" s="2"/>
      <c r="N27" s="11"/>
      <c r="O27" s="2"/>
      <c r="P27" s="108">
        <f t="shared" si="4"/>
        <v>15</v>
      </c>
      <c r="Q27" s="12"/>
      <c r="R27" s="164" t="s">
        <v>366</v>
      </c>
      <c r="S27" s="110">
        <f t="shared" si="5"/>
        <v>15</v>
      </c>
      <c r="T27" s="12" t="s">
        <v>366</v>
      </c>
      <c r="U27" s="2" t="s">
        <v>366</v>
      </c>
      <c r="V27" s="2" t="s">
        <v>366</v>
      </c>
      <c r="W27" s="2" t="s">
        <v>366</v>
      </c>
      <c r="X27" s="2" t="s">
        <v>366</v>
      </c>
      <c r="Y27" s="2" t="s">
        <v>366</v>
      </c>
      <c r="Z27" s="2" t="s">
        <v>366</v>
      </c>
      <c r="AA27" s="2" t="s">
        <v>366</v>
      </c>
      <c r="AB27" s="2" t="s">
        <v>366</v>
      </c>
      <c r="AC27" s="2" t="s">
        <v>366</v>
      </c>
      <c r="AD27" s="2" t="s">
        <v>366</v>
      </c>
      <c r="AE27" s="2" t="s">
        <v>366</v>
      </c>
      <c r="AF27" s="93">
        <f t="shared" si="6"/>
        <v>60</v>
      </c>
      <c r="AG27" s="67"/>
      <c r="AH27" s="224"/>
      <c r="AI27" s="26" t="s">
        <v>366</v>
      </c>
      <c r="AJ27" s="2"/>
      <c r="AK27" s="2"/>
      <c r="AL27" s="2"/>
      <c r="AM27" s="6" t="s">
        <v>366</v>
      </c>
      <c r="AN27" s="115">
        <f t="shared" si="7"/>
        <v>16</v>
      </c>
      <c r="AO27" s="12" t="s">
        <v>366</v>
      </c>
      <c r="AP27" s="2" t="s">
        <v>366</v>
      </c>
      <c r="AQ27" s="116">
        <f t="shared" si="8"/>
        <v>16</v>
      </c>
      <c r="AR27" s="45"/>
      <c r="AS27" s="46"/>
      <c r="AT27" s="224" t="s">
        <v>366</v>
      </c>
      <c r="AU27" s="118">
        <f t="shared" si="9"/>
        <v>15</v>
      </c>
      <c r="AV27" s="153">
        <f t="shared" si="10"/>
        <v>159</v>
      </c>
      <c r="AW27" s="241" t="s">
        <v>18</v>
      </c>
      <c r="AX27" s="191">
        <f t="shared" si="11"/>
        <v>2.0877100840336134</v>
      </c>
      <c r="AY27" s="192">
        <f t="shared" si="12"/>
        <v>49.6875</v>
      </c>
    </row>
    <row r="28" spans="1:51" ht="14.25" customHeight="1">
      <c r="A28" s="201" t="s">
        <v>25</v>
      </c>
      <c r="B28" s="13" t="s">
        <v>222</v>
      </c>
      <c r="C28" s="94">
        <v>21</v>
      </c>
      <c r="D28" s="207">
        <f t="shared" si="0"/>
        <v>21</v>
      </c>
      <c r="E28" s="2">
        <v>-5</v>
      </c>
      <c r="F28" s="107">
        <f t="shared" si="1"/>
        <v>0</v>
      </c>
      <c r="G28" s="97">
        <f t="shared" si="2"/>
        <v>21</v>
      </c>
      <c r="H28" s="25"/>
      <c r="I28" s="100">
        <f t="shared" si="3"/>
        <v>0</v>
      </c>
      <c r="J28" s="12" t="s">
        <v>366</v>
      </c>
      <c r="K28" s="2"/>
      <c r="L28" s="2"/>
      <c r="M28" s="2"/>
      <c r="N28" s="11"/>
      <c r="O28" s="2"/>
      <c r="P28" s="108">
        <f t="shared" si="4"/>
        <v>15</v>
      </c>
      <c r="Q28" s="12"/>
      <c r="R28" s="164" t="s">
        <v>366</v>
      </c>
      <c r="S28" s="110">
        <f t="shared" si="5"/>
        <v>15</v>
      </c>
      <c r="T28" s="12" t="s">
        <v>366</v>
      </c>
      <c r="U28" s="2" t="s">
        <v>366</v>
      </c>
      <c r="V28" s="2" t="s">
        <v>366</v>
      </c>
      <c r="W28" s="2" t="s">
        <v>366</v>
      </c>
      <c r="X28" s="2" t="s">
        <v>366</v>
      </c>
      <c r="Y28" s="2" t="s">
        <v>366</v>
      </c>
      <c r="Z28" s="2" t="s">
        <v>366</v>
      </c>
      <c r="AA28" s="2" t="s">
        <v>366</v>
      </c>
      <c r="AB28" s="2" t="s">
        <v>366</v>
      </c>
      <c r="AC28" s="2" t="s">
        <v>366</v>
      </c>
      <c r="AD28" s="2" t="s">
        <v>366</v>
      </c>
      <c r="AE28" s="2" t="s">
        <v>366</v>
      </c>
      <c r="AF28" s="93">
        <f t="shared" si="6"/>
        <v>60</v>
      </c>
      <c r="AG28" s="67"/>
      <c r="AH28" s="224"/>
      <c r="AI28" s="26" t="s">
        <v>366</v>
      </c>
      <c r="AJ28" s="2"/>
      <c r="AK28" s="2"/>
      <c r="AL28" s="2"/>
      <c r="AM28" s="6" t="s">
        <v>366</v>
      </c>
      <c r="AN28" s="115">
        <f t="shared" si="7"/>
        <v>16</v>
      </c>
      <c r="AO28" s="12" t="s">
        <v>366</v>
      </c>
      <c r="AP28" s="2" t="s">
        <v>366</v>
      </c>
      <c r="AQ28" s="116">
        <f t="shared" si="8"/>
        <v>16</v>
      </c>
      <c r="AR28" s="45"/>
      <c r="AS28" s="46"/>
      <c r="AT28" s="224" t="s">
        <v>366</v>
      </c>
      <c r="AU28" s="118">
        <f t="shared" si="9"/>
        <v>15</v>
      </c>
      <c r="AV28" s="153">
        <f t="shared" si="10"/>
        <v>158</v>
      </c>
      <c r="AW28" s="241" t="s">
        <v>19</v>
      </c>
      <c r="AX28" s="191">
        <f t="shared" si="11"/>
        <v>2.074579831932773</v>
      </c>
      <c r="AY28" s="192">
        <f t="shared" si="12"/>
        <v>49.375</v>
      </c>
    </row>
    <row r="29" spans="1:51" ht="14.25" customHeight="1">
      <c r="A29" s="201" t="s">
        <v>41</v>
      </c>
      <c r="B29" s="212" t="s">
        <v>235</v>
      </c>
      <c r="C29" s="94">
        <v>-19</v>
      </c>
      <c r="D29" s="103">
        <f t="shared" si="0"/>
        <v>-19</v>
      </c>
      <c r="E29" s="2">
        <v>0</v>
      </c>
      <c r="F29" s="107">
        <f t="shared" si="1"/>
        <v>0</v>
      </c>
      <c r="G29" s="97">
        <f t="shared" si="2"/>
        <v>-19</v>
      </c>
      <c r="H29" s="25" t="s">
        <v>366</v>
      </c>
      <c r="I29" s="100">
        <f t="shared" si="3"/>
        <v>15</v>
      </c>
      <c r="J29" s="12" t="s">
        <v>366</v>
      </c>
      <c r="K29" s="2"/>
      <c r="L29" s="2"/>
      <c r="M29" s="2"/>
      <c r="N29" s="11"/>
      <c r="O29" s="2"/>
      <c r="P29" s="108">
        <f t="shared" si="4"/>
        <v>15</v>
      </c>
      <c r="Q29" s="12"/>
      <c r="R29" s="164" t="s">
        <v>366</v>
      </c>
      <c r="S29" s="110">
        <f t="shared" si="5"/>
        <v>15</v>
      </c>
      <c r="T29" s="12" t="s">
        <v>366</v>
      </c>
      <c r="U29" s="2" t="s">
        <v>366</v>
      </c>
      <c r="V29" s="2" t="s">
        <v>366</v>
      </c>
      <c r="W29" s="2" t="s">
        <v>366</v>
      </c>
      <c r="X29" s="2" t="s">
        <v>366</v>
      </c>
      <c r="Y29" s="2" t="s">
        <v>366</v>
      </c>
      <c r="Z29" s="2" t="s">
        <v>366</v>
      </c>
      <c r="AA29" s="2" t="s">
        <v>366</v>
      </c>
      <c r="AB29" s="2" t="s">
        <v>366</v>
      </c>
      <c r="AC29" s="238" t="s">
        <v>366</v>
      </c>
      <c r="AD29" s="238" t="s">
        <v>366</v>
      </c>
      <c r="AE29" s="238" t="s">
        <v>366</v>
      </c>
      <c r="AF29" s="93">
        <f t="shared" si="6"/>
        <v>60</v>
      </c>
      <c r="AG29" s="67" t="s">
        <v>366</v>
      </c>
      <c r="AH29" s="224"/>
      <c r="AI29" s="46" t="s">
        <v>366</v>
      </c>
      <c r="AJ29" s="68" t="s">
        <v>366</v>
      </c>
      <c r="AK29" s="2"/>
      <c r="AL29" s="2" t="s">
        <v>366</v>
      </c>
      <c r="AM29" s="69" t="s">
        <v>366</v>
      </c>
      <c r="AN29" s="115">
        <f t="shared" si="7"/>
        <v>40</v>
      </c>
      <c r="AO29" s="12" t="s">
        <v>366</v>
      </c>
      <c r="AP29" s="2" t="s">
        <v>366</v>
      </c>
      <c r="AQ29" s="116">
        <f t="shared" si="8"/>
        <v>16</v>
      </c>
      <c r="AR29" s="45"/>
      <c r="AS29" s="46"/>
      <c r="AT29" s="224" t="s">
        <v>366</v>
      </c>
      <c r="AU29" s="118">
        <f t="shared" si="9"/>
        <v>15</v>
      </c>
      <c r="AV29" s="153">
        <f t="shared" si="10"/>
        <v>157</v>
      </c>
      <c r="AW29" s="241" t="s">
        <v>20</v>
      </c>
      <c r="AX29" s="191">
        <f t="shared" si="11"/>
        <v>2.0614495798319328</v>
      </c>
      <c r="AY29" s="192">
        <f t="shared" si="12"/>
        <v>49.0625</v>
      </c>
    </row>
    <row r="30" spans="1:51" ht="14.25" customHeight="1">
      <c r="A30" s="201" t="s">
        <v>17</v>
      </c>
      <c r="B30" s="212" t="s">
        <v>410</v>
      </c>
      <c r="C30" s="94">
        <v>-4</v>
      </c>
      <c r="D30" s="103">
        <f t="shared" si="0"/>
        <v>-4</v>
      </c>
      <c r="E30" s="2">
        <v>-16</v>
      </c>
      <c r="F30" s="107">
        <f t="shared" si="1"/>
        <v>0</v>
      </c>
      <c r="G30" s="97">
        <f t="shared" si="2"/>
        <v>-4</v>
      </c>
      <c r="H30" s="25" t="s">
        <v>366</v>
      </c>
      <c r="I30" s="100">
        <f t="shared" si="3"/>
        <v>15</v>
      </c>
      <c r="J30" s="12" t="s">
        <v>366</v>
      </c>
      <c r="K30" s="2"/>
      <c r="L30" s="2"/>
      <c r="M30" s="2"/>
      <c r="N30" s="11"/>
      <c r="O30" s="2"/>
      <c r="P30" s="108">
        <f t="shared" si="4"/>
        <v>15</v>
      </c>
      <c r="Q30" s="12"/>
      <c r="R30" s="164" t="s">
        <v>366</v>
      </c>
      <c r="S30" s="110">
        <f t="shared" si="5"/>
        <v>15</v>
      </c>
      <c r="T30" s="12" t="s">
        <v>366</v>
      </c>
      <c r="U30" s="2" t="s">
        <v>366</v>
      </c>
      <c r="V30" s="2" t="s">
        <v>366</v>
      </c>
      <c r="W30" s="2" t="s">
        <v>366</v>
      </c>
      <c r="X30" s="2" t="s">
        <v>366</v>
      </c>
      <c r="Y30" s="2" t="s">
        <v>366</v>
      </c>
      <c r="Z30" s="2" t="s">
        <v>366</v>
      </c>
      <c r="AA30" s="2" t="s">
        <v>366</v>
      </c>
      <c r="AB30" s="2" t="s">
        <v>366</v>
      </c>
      <c r="AC30" s="2" t="s">
        <v>366</v>
      </c>
      <c r="AD30" s="2" t="s">
        <v>366</v>
      </c>
      <c r="AE30" s="2" t="s">
        <v>366</v>
      </c>
      <c r="AF30" s="93">
        <f t="shared" si="6"/>
        <v>60</v>
      </c>
      <c r="AG30" s="12"/>
      <c r="AH30" s="224"/>
      <c r="AI30" s="26" t="s">
        <v>366</v>
      </c>
      <c r="AJ30" s="2"/>
      <c r="AK30" s="2"/>
      <c r="AL30" s="2" t="s">
        <v>366</v>
      </c>
      <c r="AM30" s="6" t="s">
        <v>366</v>
      </c>
      <c r="AN30" s="115">
        <f t="shared" si="7"/>
        <v>24</v>
      </c>
      <c r="AO30" s="12" t="s">
        <v>366</v>
      </c>
      <c r="AP30" s="2" t="s">
        <v>366</v>
      </c>
      <c r="AQ30" s="116">
        <f t="shared" si="8"/>
        <v>16</v>
      </c>
      <c r="AR30" s="45"/>
      <c r="AS30" s="46"/>
      <c r="AT30" s="224" t="s">
        <v>366</v>
      </c>
      <c r="AU30" s="118">
        <f t="shared" si="9"/>
        <v>15</v>
      </c>
      <c r="AV30" s="153">
        <f t="shared" si="10"/>
        <v>156</v>
      </c>
      <c r="AW30" s="241" t="s">
        <v>21</v>
      </c>
      <c r="AX30" s="191">
        <f t="shared" si="11"/>
        <v>2.0483193277310923</v>
      </c>
      <c r="AY30" s="192">
        <f t="shared" si="12"/>
        <v>48.75</v>
      </c>
    </row>
    <row r="31" spans="1:51" ht="14.25" customHeight="1">
      <c r="A31" s="201" t="s">
        <v>53</v>
      </c>
      <c r="B31" s="212" t="s">
        <v>81</v>
      </c>
      <c r="C31" s="94">
        <v>15</v>
      </c>
      <c r="D31" s="103">
        <f t="shared" si="0"/>
        <v>15</v>
      </c>
      <c r="E31" s="2">
        <v>2</v>
      </c>
      <c r="F31" s="107">
        <f t="shared" si="1"/>
        <v>2</v>
      </c>
      <c r="G31" s="97">
        <f t="shared" si="2"/>
        <v>17</v>
      </c>
      <c r="H31" s="25" t="s">
        <v>366</v>
      </c>
      <c r="I31" s="100">
        <f t="shared" si="3"/>
        <v>15</v>
      </c>
      <c r="J31" s="12" t="s">
        <v>366</v>
      </c>
      <c r="K31" s="2"/>
      <c r="L31" s="2"/>
      <c r="M31" s="2"/>
      <c r="N31" s="11"/>
      <c r="O31" s="2"/>
      <c r="P31" s="108">
        <f t="shared" si="4"/>
        <v>15</v>
      </c>
      <c r="Q31" s="167"/>
      <c r="R31" s="164" t="s">
        <v>366</v>
      </c>
      <c r="S31" s="110">
        <f t="shared" si="5"/>
        <v>15</v>
      </c>
      <c r="T31" s="12" t="s">
        <v>366</v>
      </c>
      <c r="U31" s="2" t="s">
        <v>366</v>
      </c>
      <c r="V31" s="2" t="s">
        <v>366</v>
      </c>
      <c r="W31" s="2" t="s">
        <v>366</v>
      </c>
      <c r="X31" s="2" t="s">
        <v>366</v>
      </c>
      <c r="Y31" s="2" t="s">
        <v>366</v>
      </c>
      <c r="Z31" s="2" t="s">
        <v>366</v>
      </c>
      <c r="AA31" s="2" t="s">
        <v>366</v>
      </c>
      <c r="AB31" s="2" t="s">
        <v>366</v>
      </c>
      <c r="AC31" s="238" t="s">
        <v>366</v>
      </c>
      <c r="AD31" s="238" t="s">
        <v>366</v>
      </c>
      <c r="AE31" s="238" t="s">
        <v>366</v>
      </c>
      <c r="AF31" s="93">
        <f t="shared" si="6"/>
        <v>60</v>
      </c>
      <c r="AG31" s="67"/>
      <c r="AH31" s="224"/>
      <c r="AI31" s="253"/>
      <c r="AJ31" s="2"/>
      <c r="AK31" s="2"/>
      <c r="AL31" s="2"/>
      <c r="AM31" s="6"/>
      <c r="AN31" s="115">
        <f t="shared" si="7"/>
        <v>0</v>
      </c>
      <c r="AO31" s="12" t="s">
        <v>366</v>
      </c>
      <c r="AP31" s="2" t="s">
        <v>366</v>
      </c>
      <c r="AQ31" s="116">
        <f t="shared" si="8"/>
        <v>16</v>
      </c>
      <c r="AR31" s="45"/>
      <c r="AS31" s="46"/>
      <c r="AT31" s="224" t="s">
        <v>366</v>
      </c>
      <c r="AU31" s="118">
        <f t="shared" si="9"/>
        <v>15</v>
      </c>
      <c r="AV31" s="153">
        <f t="shared" si="10"/>
        <v>153</v>
      </c>
      <c r="AW31" s="241" t="s">
        <v>22</v>
      </c>
      <c r="AX31" s="191">
        <f t="shared" si="11"/>
        <v>2.0089285714285716</v>
      </c>
      <c r="AY31" s="192">
        <f t="shared" si="12"/>
        <v>47.8125</v>
      </c>
    </row>
    <row r="32" spans="1:51" ht="14.25" customHeight="1">
      <c r="A32" s="201" t="s">
        <v>28</v>
      </c>
      <c r="B32" s="212" t="s">
        <v>370</v>
      </c>
      <c r="C32" s="94">
        <v>10</v>
      </c>
      <c r="D32" s="103">
        <f t="shared" si="0"/>
        <v>10</v>
      </c>
      <c r="E32" s="2">
        <v>15</v>
      </c>
      <c r="F32" s="107">
        <f t="shared" si="1"/>
        <v>15</v>
      </c>
      <c r="G32" s="97">
        <f t="shared" si="2"/>
        <v>25</v>
      </c>
      <c r="H32" s="25" t="s">
        <v>366</v>
      </c>
      <c r="I32" s="100">
        <f t="shared" si="3"/>
        <v>15</v>
      </c>
      <c r="J32" s="12" t="s">
        <v>366</v>
      </c>
      <c r="K32" s="2"/>
      <c r="L32" s="2"/>
      <c r="M32" s="2"/>
      <c r="N32" s="11"/>
      <c r="O32" s="2"/>
      <c r="P32" s="108">
        <f t="shared" si="4"/>
        <v>15</v>
      </c>
      <c r="Q32" s="12"/>
      <c r="R32" s="164" t="s">
        <v>366</v>
      </c>
      <c r="S32" s="110">
        <f t="shared" si="5"/>
        <v>15</v>
      </c>
      <c r="T32" s="12"/>
      <c r="U32" s="2"/>
      <c r="V32" s="2"/>
      <c r="W32" s="2"/>
      <c r="X32" s="2"/>
      <c r="Y32" s="2"/>
      <c r="Z32" s="2"/>
      <c r="AA32" s="2"/>
      <c r="AB32" s="2"/>
      <c r="AC32" s="2" t="s">
        <v>366</v>
      </c>
      <c r="AD32" s="2"/>
      <c r="AE32" s="2"/>
      <c r="AF32" s="93">
        <f t="shared" si="6"/>
        <v>5</v>
      </c>
      <c r="AG32" s="67"/>
      <c r="AH32" s="224"/>
      <c r="AI32" s="26" t="s">
        <v>366</v>
      </c>
      <c r="AJ32" s="68"/>
      <c r="AK32" s="2"/>
      <c r="AL32" s="2" t="s">
        <v>366</v>
      </c>
      <c r="AM32" s="69"/>
      <c r="AN32" s="115">
        <f t="shared" si="7"/>
        <v>16</v>
      </c>
      <c r="AO32" s="12" t="s">
        <v>366</v>
      </c>
      <c r="AP32" s="2" t="s">
        <v>366</v>
      </c>
      <c r="AQ32" s="116">
        <f t="shared" si="8"/>
        <v>16</v>
      </c>
      <c r="AR32" s="12" t="s">
        <v>366</v>
      </c>
      <c r="AS32" s="2" t="s">
        <v>366</v>
      </c>
      <c r="AT32" s="224" t="s">
        <v>366</v>
      </c>
      <c r="AU32" s="118">
        <f t="shared" si="9"/>
        <v>45</v>
      </c>
      <c r="AV32" s="240">
        <f t="shared" si="10"/>
        <v>152</v>
      </c>
      <c r="AW32" s="241" t="s">
        <v>23</v>
      </c>
      <c r="AX32" s="191">
        <f t="shared" si="11"/>
        <v>1.9957983193277309</v>
      </c>
      <c r="AY32" s="192">
        <f t="shared" si="12"/>
        <v>47.5</v>
      </c>
    </row>
    <row r="33" spans="1:51" ht="14.25" customHeight="1">
      <c r="A33" s="201" t="s">
        <v>13</v>
      </c>
      <c r="B33" s="212" t="s">
        <v>213</v>
      </c>
      <c r="C33" s="94">
        <v>-14</v>
      </c>
      <c r="D33" s="103">
        <f t="shared" si="0"/>
        <v>-14</v>
      </c>
      <c r="E33" s="2">
        <v>10</v>
      </c>
      <c r="F33" s="107">
        <f t="shared" si="1"/>
        <v>10</v>
      </c>
      <c r="G33" s="97">
        <f t="shared" si="2"/>
        <v>-4</v>
      </c>
      <c r="H33" s="25" t="s">
        <v>366</v>
      </c>
      <c r="I33" s="100">
        <f t="shared" si="3"/>
        <v>15</v>
      </c>
      <c r="J33" s="12" t="s">
        <v>366</v>
      </c>
      <c r="K33" s="2"/>
      <c r="L33" s="2"/>
      <c r="M33" s="2"/>
      <c r="N33" s="11"/>
      <c r="O33" s="2"/>
      <c r="P33" s="108">
        <f t="shared" si="4"/>
        <v>15</v>
      </c>
      <c r="Q33" s="12"/>
      <c r="R33" s="164" t="s">
        <v>366</v>
      </c>
      <c r="S33" s="110">
        <f t="shared" si="5"/>
        <v>15</v>
      </c>
      <c r="T33" s="12" t="s">
        <v>366</v>
      </c>
      <c r="U33" s="2" t="s">
        <v>366</v>
      </c>
      <c r="V33" s="2" t="s">
        <v>366</v>
      </c>
      <c r="W33" s="2" t="s">
        <v>366</v>
      </c>
      <c r="X33" s="2" t="s">
        <v>366</v>
      </c>
      <c r="Y33" s="2" t="s">
        <v>366</v>
      </c>
      <c r="Z33" s="2" t="s">
        <v>366</v>
      </c>
      <c r="AA33" s="2" t="s">
        <v>366</v>
      </c>
      <c r="AB33" s="2" t="s">
        <v>366</v>
      </c>
      <c r="AC33" s="2" t="s">
        <v>366</v>
      </c>
      <c r="AD33" s="2" t="s">
        <v>366</v>
      </c>
      <c r="AE33" s="2" t="s">
        <v>366</v>
      </c>
      <c r="AF33" s="93">
        <f t="shared" si="6"/>
        <v>60</v>
      </c>
      <c r="AG33" s="12"/>
      <c r="AH33" s="224"/>
      <c r="AI33" s="26" t="s">
        <v>366</v>
      </c>
      <c r="AJ33" s="2" t="s">
        <v>366</v>
      </c>
      <c r="AK33" s="2"/>
      <c r="AL33" s="2"/>
      <c r="AM33" s="6" t="s">
        <v>366</v>
      </c>
      <c r="AN33" s="115">
        <f t="shared" si="7"/>
        <v>24</v>
      </c>
      <c r="AO33" s="12"/>
      <c r="AP33" s="2"/>
      <c r="AQ33" s="116">
        <f t="shared" si="8"/>
        <v>0</v>
      </c>
      <c r="AR33" s="67"/>
      <c r="AS33" s="68"/>
      <c r="AT33" s="224" t="s">
        <v>366</v>
      </c>
      <c r="AU33" s="118">
        <f t="shared" si="9"/>
        <v>15</v>
      </c>
      <c r="AV33" s="153">
        <f t="shared" si="10"/>
        <v>140</v>
      </c>
      <c r="AW33" s="241" t="s">
        <v>24</v>
      </c>
      <c r="AX33" s="191">
        <f t="shared" si="11"/>
        <v>1.8382352941176472</v>
      </c>
      <c r="AY33" s="192">
        <f t="shared" si="12"/>
        <v>43.75</v>
      </c>
    </row>
    <row r="34" spans="1:51" ht="14.25" customHeight="1">
      <c r="A34" s="201" t="s">
        <v>39</v>
      </c>
      <c r="B34" s="212" t="s">
        <v>234</v>
      </c>
      <c r="C34" s="94">
        <v>-1</v>
      </c>
      <c r="D34" s="170">
        <f t="shared" si="0"/>
        <v>-1</v>
      </c>
      <c r="E34" s="2">
        <v>4</v>
      </c>
      <c r="F34" s="107">
        <f t="shared" si="1"/>
        <v>4</v>
      </c>
      <c r="G34" s="97">
        <f t="shared" si="2"/>
        <v>3</v>
      </c>
      <c r="H34" s="12" t="s">
        <v>366</v>
      </c>
      <c r="I34" s="100">
        <f t="shared" si="3"/>
        <v>15</v>
      </c>
      <c r="J34" s="12" t="s">
        <v>366</v>
      </c>
      <c r="K34" s="2"/>
      <c r="L34" s="2"/>
      <c r="M34" s="2"/>
      <c r="N34" s="11"/>
      <c r="O34" s="2"/>
      <c r="P34" s="108">
        <f t="shared" si="4"/>
        <v>15</v>
      </c>
      <c r="Q34" s="12"/>
      <c r="R34" s="164" t="s">
        <v>366</v>
      </c>
      <c r="S34" s="110">
        <f t="shared" si="5"/>
        <v>15</v>
      </c>
      <c r="T34" s="12" t="s">
        <v>366</v>
      </c>
      <c r="U34" s="2" t="s">
        <v>366</v>
      </c>
      <c r="V34" s="2" t="s">
        <v>366</v>
      </c>
      <c r="W34" s="2"/>
      <c r="X34" s="2" t="s">
        <v>366</v>
      </c>
      <c r="Y34" s="2"/>
      <c r="Z34" s="2" t="s">
        <v>366</v>
      </c>
      <c r="AA34" s="2"/>
      <c r="AB34" s="2" t="s">
        <v>366</v>
      </c>
      <c r="AC34" s="238"/>
      <c r="AD34" s="238"/>
      <c r="AE34" s="238"/>
      <c r="AF34" s="93">
        <f t="shared" si="6"/>
        <v>30</v>
      </c>
      <c r="AG34" s="67"/>
      <c r="AH34" s="6"/>
      <c r="AI34" s="2" t="s">
        <v>366</v>
      </c>
      <c r="AJ34" s="2" t="s">
        <v>366</v>
      </c>
      <c r="AK34" s="2"/>
      <c r="AL34" s="2"/>
      <c r="AM34" s="6" t="s">
        <v>366</v>
      </c>
      <c r="AN34" s="115">
        <f t="shared" si="7"/>
        <v>24</v>
      </c>
      <c r="AO34" s="12" t="s">
        <v>366</v>
      </c>
      <c r="AP34" s="2" t="s">
        <v>366</v>
      </c>
      <c r="AQ34" s="116">
        <f t="shared" si="8"/>
        <v>16</v>
      </c>
      <c r="AR34" s="67"/>
      <c r="AS34" s="68"/>
      <c r="AT34" s="6" t="s">
        <v>366</v>
      </c>
      <c r="AU34" s="118">
        <f t="shared" si="9"/>
        <v>15</v>
      </c>
      <c r="AV34" s="153">
        <f t="shared" si="10"/>
        <v>133</v>
      </c>
      <c r="AW34" s="241" t="s">
        <v>25</v>
      </c>
      <c r="AX34" s="191">
        <f t="shared" si="11"/>
        <v>1.7463235294117647</v>
      </c>
      <c r="AY34" s="192">
        <f t="shared" si="12"/>
        <v>41.5625</v>
      </c>
    </row>
    <row r="35" spans="1:51" ht="14.25" customHeight="1">
      <c r="A35" s="326" t="s">
        <v>16</v>
      </c>
      <c r="B35" s="330" t="s">
        <v>70</v>
      </c>
      <c r="C35" s="95"/>
      <c r="D35" s="207">
        <f t="shared" si="0"/>
        <v>0</v>
      </c>
      <c r="E35" s="91"/>
      <c r="F35" s="107">
        <f t="shared" si="1"/>
        <v>0</v>
      </c>
      <c r="G35" s="97">
        <f t="shared" si="2"/>
        <v>0</v>
      </c>
      <c r="H35" s="25" t="s">
        <v>366</v>
      </c>
      <c r="I35" s="100">
        <f t="shared" si="3"/>
        <v>15</v>
      </c>
      <c r="J35" s="12" t="s">
        <v>366</v>
      </c>
      <c r="K35" s="2"/>
      <c r="L35" s="2"/>
      <c r="M35" s="2"/>
      <c r="N35" s="11"/>
      <c r="O35" s="2"/>
      <c r="P35" s="108">
        <f t="shared" si="4"/>
        <v>15</v>
      </c>
      <c r="Q35" s="90"/>
      <c r="R35" s="165"/>
      <c r="S35" s="110">
        <f t="shared" si="5"/>
        <v>0</v>
      </c>
      <c r="T35" s="12" t="s">
        <v>366</v>
      </c>
      <c r="U35" s="2" t="s">
        <v>366</v>
      </c>
      <c r="V35" s="2" t="s">
        <v>366</v>
      </c>
      <c r="W35" s="2" t="s">
        <v>366</v>
      </c>
      <c r="X35" s="2" t="s">
        <v>366</v>
      </c>
      <c r="Y35" s="2" t="s">
        <v>366</v>
      </c>
      <c r="Z35" s="2" t="s">
        <v>366</v>
      </c>
      <c r="AA35" s="2" t="s">
        <v>366</v>
      </c>
      <c r="AB35" s="2" t="s">
        <v>366</v>
      </c>
      <c r="AC35" s="2" t="s">
        <v>366</v>
      </c>
      <c r="AD35" s="2" t="s">
        <v>366</v>
      </c>
      <c r="AE35" s="2" t="s">
        <v>366</v>
      </c>
      <c r="AF35" s="93">
        <f t="shared" si="6"/>
        <v>60</v>
      </c>
      <c r="AG35" s="12"/>
      <c r="AH35" s="224"/>
      <c r="AI35" s="26" t="s">
        <v>366</v>
      </c>
      <c r="AJ35" s="2"/>
      <c r="AK35" s="2"/>
      <c r="AL35" s="2"/>
      <c r="AM35" s="69"/>
      <c r="AN35" s="115">
        <f t="shared" si="7"/>
        <v>8</v>
      </c>
      <c r="AO35" s="12" t="s">
        <v>366</v>
      </c>
      <c r="AP35" s="2" t="s">
        <v>366</v>
      </c>
      <c r="AQ35" s="116">
        <f t="shared" si="8"/>
        <v>16</v>
      </c>
      <c r="AR35" s="45"/>
      <c r="AS35" s="46"/>
      <c r="AT35" s="224" t="s">
        <v>366</v>
      </c>
      <c r="AU35" s="118">
        <f t="shared" si="9"/>
        <v>15</v>
      </c>
      <c r="AV35" s="153">
        <f t="shared" si="10"/>
        <v>129</v>
      </c>
      <c r="AW35" s="241" t="s">
        <v>26</v>
      </c>
      <c r="AX35" s="191">
        <f t="shared" si="11"/>
        <v>1.6938025210084033</v>
      </c>
      <c r="AY35" s="192">
        <f t="shared" si="12"/>
        <v>40.3125</v>
      </c>
    </row>
    <row r="36" spans="1:51" ht="14.25" customHeight="1">
      <c r="A36" s="201" t="s">
        <v>19</v>
      </c>
      <c r="B36" s="213" t="s">
        <v>218</v>
      </c>
      <c r="C36" s="96">
        <v>-4</v>
      </c>
      <c r="D36" s="170">
        <f t="shared" si="0"/>
        <v>-4</v>
      </c>
      <c r="E36" s="52">
        <v>1</v>
      </c>
      <c r="F36" s="107">
        <f t="shared" si="1"/>
        <v>1</v>
      </c>
      <c r="G36" s="97">
        <f t="shared" si="2"/>
        <v>-3</v>
      </c>
      <c r="H36" s="12" t="s">
        <v>366</v>
      </c>
      <c r="I36" s="100">
        <f t="shared" si="3"/>
        <v>15</v>
      </c>
      <c r="J36" s="49" t="s">
        <v>366</v>
      </c>
      <c r="K36" s="52"/>
      <c r="L36" s="52"/>
      <c r="M36" s="52"/>
      <c r="N36" s="52"/>
      <c r="O36" s="52"/>
      <c r="P36" s="108">
        <f t="shared" si="4"/>
        <v>15</v>
      </c>
      <c r="Q36" s="49"/>
      <c r="R36" s="164" t="s">
        <v>366</v>
      </c>
      <c r="S36" s="110">
        <f t="shared" si="5"/>
        <v>15</v>
      </c>
      <c r="T36" s="49"/>
      <c r="U36" s="52" t="s">
        <v>366</v>
      </c>
      <c r="V36" s="52" t="s">
        <v>366</v>
      </c>
      <c r="W36" s="52" t="s">
        <v>366</v>
      </c>
      <c r="X36" s="52"/>
      <c r="Y36" s="52"/>
      <c r="Z36" s="52" t="s">
        <v>366</v>
      </c>
      <c r="AA36" s="52"/>
      <c r="AB36" s="52" t="s">
        <v>366</v>
      </c>
      <c r="AC36" s="52" t="s">
        <v>366</v>
      </c>
      <c r="AD36" s="238" t="s">
        <v>366</v>
      </c>
      <c r="AE36" s="238" t="s">
        <v>366</v>
      </c>
      <c r="AF36" s="93">
        <f t="shared" si="6"/>
        <v>40</v>
      </c>
      <c r="AG36" s="250" t="s">
        <v>366</v>
      </c>
      <c r="AH36" s="265"/>
      <c r="AI36" s="255" t="s">
        <v>366</v>
      </c>
      <c r="AJ36" s="52"/>
      <c r="AK36" s="52"/>
      <c r="AL36" s="255" t="s">
        <v>366</v>
      </c>
      <c r="AM36" s="251" t="s">
        <v>366</v>
      </c>
      <c r="AN36" s="115">
        <f t="shared" si="7"/>
        <v>32</v>
      </c>
      <c r="AO36" s="49"/>
      <c r="AP36" s="52"/>
      <c r="AQ36" s="116">
        <f t="shared" si="8"/>
        <v>0</v>
      </c>
      <c r="AR36" s="49"/>
      <c r="AS36" s="52"/>
      <c r="AT36" s="6" t="s">
        <v>366</v>
      </c>
      <c r="AU36" s="118">
        <f t="shared" si="9"/>
        <v>15</v>
      </c>
      <c r="AV36" s="153">
        <f t="shared" si="10"/>
        <v>129</v>
      </c>
      <c r="AW36" s="241" t="s">
        <v>27</v>
      </c>
      <c r="AX36" s="191">
        <f t="shared" si="11"/>
        <v>1.6938025210084033</v>
      </c>
      <c r="AY36" s="192">
        <f t="shared" si="12"/>
        <v>40.3125</v>
      </c>
    </row>
    <row r="37" spans="1:51" ht="14.25" customHeight="1">
      <c r="A37" s="201" t="s">
        <v>23</v>
      </c>
      <c r="B37" s="210" t="s">
        <v>72</v>
      </c>
      <c r="C37" s="94">
        <v>-26</v>
      </c>
      <c r="D37" s="103">
        <f t="shared" si="0"/>
        <v>-26</v>
      </c>
      <c r="E37" s="2">
        <v>-5</v>
      </c>
      <c r="F37" s="107">
        <f t="shared" si="1"/>
        <v>0</v>
      </c>
      <c r="G37" s="97">
        <f t="shared" si="2"/>
        <v>-26</v>
      </c>
      <c r="H37" s="25"/>
      <c r="I37" s="100">
        <f t="shared" si="3"/>
        <v>0</v>
      </c>
      <c r="J37" s="12" t="s">
        <v>366</v>
      </c>
      <c r="K37" s="2"/>
      <c r="L37" s="2"/>
      <c r="M37" s="2"/>
      <c r="N37" s="11"/>
      <c r="O37" s="2"/>
      <c r="P37" s="108">
        <f t="shared" si="4"/>
        <v>15</v>
      </c>
      <c r="Q37" s="12"/>
      <c r="R37" s="164" t="s">
        <v>366</v>
      </c>
      <c r="S37" s="110">
        <f t="shared" si="5"/>
        <v>15</v>
      </c>
      <c r="T37" s="12" t="s">
        <v>366</v>
      </c>
      <c r="U37" s="2" t="s">
        <v>366</v>
      </c>
      <c r="V37" s="2" t="s">
        <v>366</v>
      </c>
      <c r="W37" s="2" t="s">
        <v>366</v>
      </c>
      <c r="X37" s="2" t="s">
        <v>366</v>
      </c>
      <c r="Y37" s="2" t="s">
        <v>366</v>
      </c>
      <c r="Z37" s="2" t="s">
        <v>366</v>
      </c>
      <c r="AA37" s="2" t="s">
        <v>366</v>
      </c>
      <c r="AB37" s="2" t="s">
        <v>366</v>
      </c>
      <c r="AC37" s="2" t="s">
        <v>366</v>
      </c>
      <c r="AD37" s="2" t="s">
        <v>366</v>
      </c>
      <c r="AE37" s="2" t="s">
        <v>366</v>
      </c>
      <c r="AF37" s="93">
        <f t="shared" si="6"/>
        <v>60</v>
      </c>
      <c r="AG37" s="67" t="s">
        <v>366</v>
      </c>
      <c r="AH37" s="224"/>
      <c r="AI37" s="46" t="s">
        <v>366</v>
      </c>
      <c r="AJ37" s="68" t="s">
        <v>366</v>
      </c>
      <c r="AK37" s="2"/>
      <c r="AL37" s="68"/>
      <c r="AM37" s="69" t="s">
        <v>366</v>
      </c>
      <c r="AN37" s="115">
        <f t="shared" si="7"/>
        <v>32</v>
      </c>
      <c r="AO37" s="12" t="s">
        <v>366</v>
      </c>
      <c r="AP37" s="2" t="s">
        <v>366</v>
      </c>
      <c r="AQ37" s="116">
        <f t="shared" si="8"/>
        <v>16</v>
      </c>
      <c r="AR37" s="45"/>
      <c r="AS37" s="68"/>
      <c r="AT37" s="224" t="s">
        <v>366</v>
      </c>
      <c r="AU37" s="118">
        <f t="shared" si="9"/>
        <v>15</v>
      </c>
      <c r="AV37" s="153">
        <f t="shared" si="10"/>
        <v>127</v>
      </c>
      <c r="AW37" s="241" t="s">
        <v>28</v>
      </c>
      <c r="AX37" s="191">
        <f t="shared" si="11"/>
        <v>1.6675420168067228</v>
      </c>
      <c r="AY37" s="192">
        <f t="shared" si="12"/>
        <v>39.6875</v>
      </c>
    </row>
    <row r="38" spans="1:51" ht="14.25" customHeight="1">
      <c r="A38" s="326" t="s">
        <v>197</v>
      </c>
      <c r="B38" s="331" t="s">
        <v>300</v>
      </c>
      <c r="C38" s="95"/>
      <c r="D38" s="207">
        <f aca="true" t="shared" si="13" ref="D38:D65">C38</f>
        <v>0</v>
      </c>
      <c r="E38" s="91"/>
      <c r="F38" s="107">
        <f aca="true" t="shared" si="14" ref="F38:F65">IF(E38&gt;0,E38,0)</f>
        <v>0</v>
      </c>
      <c r="G38" s="97">
        <f aca="true" t="shared" si="15" ref="G38:G65">D38+F38</f>
        <v>0</v>
      </c>
      <c r="H38" s="25" t="s">
        <v>366</v>
      </c>
      <c r="I38" s="100">
        <f aca="true" t="shared" si="16" ref="I38:I65">IF(H38="ANO",15,0)</f>
        <v>15</v>
      </c>
      <c r="J38" s="12"/>
      <c r="K38" s="2" t="s">
        <v>366</v>
      </c>
      <c r="L38" s="2"/>
      <c r="M38" s="2"/>
      <c r="N38" s="11"/>
      <c r="O38" s="2"/>
      <c r="P38" s="108">
        <f aca="true" t="shared" si="17" ref="P38:P65">IF(J38="ANO",15,0)+IF(K38="ANO",15,0)+IF(L38="ANO",10,0)+IF(M38="ANO",10,0)+IF(N38="ANO",5,0)+IF(O38="ANO",5,0)</f>
        <v>15</v>
      </c>
      <c r="Q38" s="90"/>
      <c r="R38" s="165"/>
      <c r="S38" s="110">
        <f aca="true" t="shared" si="18" ref="S38:S65">IF(Q38="ANO",8,0)+IF(R38="ANO",15,0)</f>
        <v>0</v>
      </c>
      <c r="T38" s="308" t="s">
        <v>366</v>
      </c>
      <c r="U38" s="2" t="s">
        <v>366</v>
      </c>
      <c r="V38" s="2" t="s">
        <v>366</v>
      </c>
      <c r="W38" s="2" t="s">
        <v>366</v>
      </c>
      <c r="X38" s="2" t="s">
        <v>366</v>
      </c>
      <c r="Y38" s="2" t="s">
        <v>366</v>
      </c>
      <c r="Z38" s="2" t="s">
        <v>366</v>
      </c>
      <c r="AA38" s="2" t="s">
        <v>366</v>
      </c>
      <c r="AB38" s="2" t="s">
        <v>366</v>
      </c>
      <c r="AC38" s="2" t="s">
        <v>366</v>
      </c>
      <c r="AD38" s="2" t="s">
        <v>366</v>
      </c>
      <c r="AE38" s="2" t="s">
        <v>366</v>
      </c>
      <c r="AF38" s="93">
        <f aca="true" t="shared" si="19" ref="AF38:AF65">IF(T38="ANO",5,0)+IF(U38="ANO",5,0)+IF(V38="ANO",5,0)+IF(W38="ANO",5,0)+IF(X38="ANO",5,0)+IF(Y38="ANO",5,0)+IF(Z38="ANO",5,0)+IF(AA38="ANO",5,0)+IF(AB38="ANO",5,0)+IF(AC38="ANO",5,0)+IF(AD38="ANO",5,0)+IF(AE38="ANO",5,0)</f>
        <v>60</v>
      </c>
      <c r="AG38" s="12"/>
      <c r="AH38" s="224"/>
      <c r="AI38" s="252"/>
      <c r="AJ38" s="2"/>
      <c r="AK38" s="2"/>
      <c r="AL38" s="2"/>
      <c r="AM38" s="6"/>
      <c r="AN38" s="115">
        <f aca="true" t="shared" si="20" ref="AN38:AN65">IF(AG38="ANO",8,0)+IF(AH38="ANO",8,0)+IF(AI38="ANO",8,0)+IF(AJ38="ANO",8,0)+IF(AK38="ANO",8,0)+IF(AL38="ANO",8,0)+IF(AM38="ANO",8,0)</f>
        <v>0</v>
      </c>
      <c r="AO38" s="12" t="s">
        <v>366</v>
      </c>
      <c r="AP38" s="2" t="s">
        <v>366</v>
      </c>
      <c r="AQ38" s="116">
        <f aca="true" t="shared" si="21" ref="AQ38:AQ65">IF(AO38="ANO",8,0)+IF(AP38="ANO",8,0)</f>
        <v>16</v>
      </c>
      <c r="AR38" s="45"/>
      <c r="AS38" s="46"/>
      <c r="AT38" s="224" t="s">
        <v>366</v>
      </c>
      <c r="AU38" s="118">
        <f aca="true" t="shared" si="22" ref="AU38:AU65">IF(AR38="ANO",15,0)+IF(AS38="ANO",15,0)+IF(AT38="ANO",15,0)</f>
        <v>15</v>
      </c>
      <c r="AV38" s="153">
        <f aca="true" t="shared" si="23" ref="AV38:AV66">G38+I38+P38+S38+AF38+AN38+AQ38+AU38</f>
        <v>121</v>
      </c>
      <c r="AW38" s="241" t="s">
        <v>29</v>
      </c>
      <c r="AX38" s="191">
        <f aca="true" t="shared" si="24" ref="AX38:AX65">AV38/$AV$66*100</f>
        <v>1.5887605042016806</v>
      </c>
      <c r="AY38" s="192">
        <f aca="true" t="shared" si="25" ref="AY38:AY65">AV38/$AY$5*100</f>
        <v>37.8125</v>
      </c>
    </row>
    <row r="39" spans="1:51" ht="14.25" customHeight="1">
      <c r="A39" s="201" t="s">
        <v>29</v>
      </c>
      <c r="B39" s="210" t="s">
        <v>229</v>
      </c>
      <c r="C39" s="94">
        <v>-21</v>
      </c>
      <c r="D39" s="103">
        <f t="shared" si="13"/>
        <v>-21</v>
      </c>
      <c r="E39" s="2">
        <v>1</v>
      </c>
      <c r="F39" s="107">
        <f t="shared" si="14"/>
        <v>1</v>
      </c>
      <c r="G39" s="97">
        <f t="shared" si="15"/>
        <v>-20</v>
      </c>
      <c r="H39" s="25"/>
      <c r="I39" s="100">
        <f t="shared" si="16"/>
        <v>0</v>
      </c>
      <c r="J39" s="12" t="s">
        <v>366</v>
      </c>
      <c r="K39" s="2"/>
      <c r="L39" s="2"/>
      <c r="M39" s="2"/>
      <c r="N39" s="11"/>
      <c r="O39" s="2"/>
      <c r="P39" s="108">
        <f t="shared" si="17"/>
        <v>15</v>
      </c>
      <c r="Q39" s="12"/>
      <c r="R39" s="164"/>
      <c r="S39" s="110">
        <f t="shared" si="18"/>
        <v>0</v>
      </c>
      <c r="T39" s="308" t="s">
        <v>366</v>
      </c>
      <c r="U39" s="2" t="s">
        <v>366</v>
      </c>
      <c r="V39" s="2"/>
      <c r="W39" s="2" t="s">
        <v>366</v>
      </c>
      <c r="X39" s="2" t="s">
        <v>366</v>
      </c>
      <c r="Y39" s="2" t="s">
        <v>366</v>
      </c>
      <c r="Z39" s="2" t="s">
        <v>366</v>
      </c>
      <c r="AA39" s="2" t="s">
        <v>366</v>
      </c>
      <c r="AB39" s="2"/>
      <c r="AC39" s="2" t="s">
        <v>366</v>
      </c>
      <c r="AD39" s="2" t="s">
        <v>366</v>
      </c>
      <c r="AE39" s="2" t="s">
        <v>366</v>
      </c>
      <c r="AF39" s="93">
        <f t="shared" si="19"/>
        <v>50</v>
      </c>
      <c r="AG39" s="12" t="s">
        <v>366</v>
      </c>
      <c r="AH39" s="224"/>
      <c r="AI39" s="26" t="s">
        <v>366</v>
      </c>
      <c r="AJ39" s="2" t="s">
        <v>366</v>
      </c>
      <c r="AK39" s="2"/>
      <c r="AL39" s="2" t="s">
        <v>366</v>
      </c>
      <c r="AM39" s="69"/>
      <c r="AN39" s="115">
        <f t="shared" si="20"/>
        <v>32</v>
      </c>
      <c r="AO39" s="12" t="s">
        <v>366</v>
      </c>
      <c r="AP39" s="2"/>
      <c r="AQ39" s="116">
        <f t="shared" si="21"/>
        <v>8</v>
      </c>
      <c r="AR39" s="45"/>
      <c r="AS39" s="26" t="s">
        <v>366</v>
      </c>
      <c r="AT39" s="224" t="s">
        <v>366</v>
      </c>
      <c r="AU39" s="118">
        <f t="shared" si="22"/>
        <v>30</v>
      </c>
      <c r="AV39" s="240">
        <f t="shared" si="23"/>
        <v>115</v>
      </c>
      <c r="AW39" s="241" t="s">
        <v>30</v>
      </c>
      <c r="AX39" s="191">
        <f t="shared" si="24"/>
        <v>1.5099789915966386</v>
      </c>
      <c r="AY39" s="192">
        <f t="shared" si="25"/>
        <v>35.9375</v>
      </c>
    </row>
    <row r="40" spans="1:51" ht="14.25" customHeight="1">
      <c r="A40" s="201" t="s">
        <v>10</v>
      </c>
      <c r="B40" s="212" t="s">
        <v>67</v>
      </c>
      <c r="C40" s="94">
        <v>-11</v>
      </c>
      <c r="D40" s="103">
        <f t="shared" si="13"/>
        <v>-11</v>
      </c>
      <c r="E40" s="2">
        <v>-1</v>
      </c>
      <c r="F40" s="107">
        <f t="shared" si="14"/>
        <v>0</v>
      </c>
      <c r="G40" s="97">
        <f t="shared" si="15"/>
        <v>-11</v>
      </c>
      <c r="H40" s="25" t="s">
        <v>366</v>
      </c>
      <c r="I40" s="100">
        <f t="shared" si="16"/>
        <v>15</v>
      </c>
      <c r="J40" s="12" t="s">
        <v>366</v>
      </c>
      <c r="K40" s="2"/>
      <c r="L40" s="2"/>
      <c r="M40" s="2"/>
      <c r="N40" s="11"/>
      <c r="O40" s="2"/>
      <c r="P40" s="108">
        <f t="shared" si="17"/>
        <v>15</v>
      </c>
      <c r="Q40" s="12"/>
      <c r="R40" s="164" t="s">
        <v>366</v>
      </c>
      <c r="S40" s="110">
        <f t="shared" si="18"/>
        <v>15</v>
      </c>
      <c r="T40" s="12"/>
      <c r="U40" s="2"/>
      <c r="V40" s="2"/>
      <c r="W40" s="2"/>
      <c r="X40" s="2" t="s">
        <v>366</v>
      </c>
      <c r="Y40" s="2"/>
      <c r="Z40" s="2"/>
      <c r="AA40" s="2" t="s">
        <v>366</v>
      </c>
      <c r="AB40" s="2"/>
      <c r="AC40" s="2"/>
      <c r="AD40" s="2" t="s">
        <v>366</v>
      </c>
      <c r="AE40" s="2" t="s">
        <v>366</v>
      </c>
      <c r="AF40" s="93">
        <f t="shared" si="19"/>
        <v>20</v>
      </c>
      <c r="AG40" s="12" t="s">
        <v>366</v>
      </c>
      <c r="AH40" s="292"/>
      <c r="AI40" s="252" t="s">
        <v>366</v>
      </c>
      <c r="AJ40" s="68"/>
      <c r="AK40" s="2"/>
      <c r="AL40" s="2" t="s">
        <v>366</v>
      </c>
      <c r="AM40" s="69"/>
      <c r="AN40" s="115">
        <f t="shared" si="20"/>
        <v>24</v>
      </c>
      <c r="AO40" s="12" t="s">
        <v>366</v>
      </c>
      <c r="AP40" s="2" t="s">
        <v>366</v>
      </c>
      <c r="AQ40" s="116">
        <f t="shared" si="21"/>
        <v>16</v>
      </c>
      <c r="AR40" s="45"/>
      <c r="AS40" s="46"/>
      <c r="AT40" s="224" t="s">
        <v>366</v>
      </c>
      <c r="AU40" s="118">
        <f t="shared" si="22"/>
        <v>15</v>
      </c>
      <c r="AV40" s="153">
        <f t="shared" si="23"/>
        <v>109</v>
      </c>
      <c r="AW40" s="241" t="s">
        <v>31</v>
      </c>
      <c r="AX40" s="191">
        <f t="shared" si="24"/>
        <v>1.4311974789915967</v>
      </c>
      <c r="AY40" s="192">
        <f t="shared" si="25"/>
        <v>34.0625</v>
      </c>
    </row>
    <row r="41" spans="1:51" ht="14.25" customHeight="1">
      <c r="A41" s="201" t="s">
        <v>42</v>
      </c>
      <c r="B41" s="210" t="s">
        <v>77</v>
      </c>
      <c r="C41" s="94">
        <v>-21</v>
      </c>
      <c r="D41" s="207">
        <f t="shared" si="13"/>
        <v>-21</v>
      </c>
      <c r="E41" s="2">
        <v>1</v>
      </c>
      <c r="F41" s="107">
        <f t="shared" si="14"/>
        <v>1</v>
      </c>
      <c r="G41" s="97">
        <f t="shared" si="15"/>
        <v>-20</v>
      </c>
      <c r="H41" s="25"/>
      <c r="I41" s="100">
        <f t="shared" si="16"/>
        <v>0</v>
      </c>
      <c r="J41" s="12" t="s">
        <v>366</v>
      </c>
      <c r="K41" s="2"/>
      <c r="L41" s="2"/>
      <c r="M41" s="2"/>
      <c r="N41" s="11"/>
      <c r="O41" s="2"/>
      <c r="P41" s="108">
        <f t="shared" si="17"/>
        <v>15</v>
      </c>
      <c r="Q41" s="12"/>
      <c r="R41" s="164" t="s">
        <v>366</v>
      </c>
      <c r="S41" s="110">
        <f t="shared" si="18"/>
        <v>15</v>
      </c>
      <c r="T41" s="12" t="s">
        <v>366</v>
      </c>
      <c r="U41" s="2" t="s">
        <v>366</v>
      </c>
      <c r="V41" s="2" t="s">
        <v>366</v>
      </c>
      <c r="W41" s="2" t="s">
        <v>366</v>
      </c>
      <c r="X41" s="2" t="s">
        <v>366</v>
      </c>
      <c r="Y41" s="2" t="s">
        <v>366</v>
      </c>
      <c r="Z41" s="2" t="s">
        <v>366</v>
      </c>
      <c r="AA41" s="2" t="s">
        <v>366</v>
      </c>
      <c r="AB41" s="2" t="s">
        <v>366</v>
      </c>
      <c r="AC41" s="238" t="s">
        <v>366</v>
      </c>
      <c r="AD41" s="238" t="s">
        <v>366</v>
      </c>
      <c r="AE41" s="238" t="s">
        <v>366</v>
      </c>
      <c r="AF41" s="93">
        <f t="shared" si="19"/>
        <v>60</v>
      </c>
      <c r="AG41" s="12"/>
      <c r="AH41" s="224"/>
      <c r="AI41" s="253"/>
      <c r="AJ41" s="2"/>
      <c r="AK41" s="2"/>
      <c r="AL41" s="2"/>
      <c r="AM41" s="6" t="s">
        <v>366</v>
      </c>
      <c r="AN41" s="115">
        <f t="shared" si="20"/>
        <v>8</v>
      </c>
      <c r="AO41" s="12" t="s">
        <v>366</v>
      </c>
      <c r="AP41" s="2" t="s">
        <v>366</v>
      </c>
      <c r="AQ41" s="116">
        <f t="shared" si="21"/>
        <v>16</v>
      </c>
      <c r="AR41" s="45"/>
      <c r="AS41" s="26" t="s">
        <v>366</v>
      </c>
      <c r="AT41" s="224"/>
      <c r="AU41" s="118">
        <f t="shared" si="22"/>
        <v>15</v>
      </c>
      <c r="AV41" s="153">
        <f t="shared" si="23"/>
        <v>109</v>
      </c>
      <c r="AW41" s="241" t="s">
        <v>32</v>
      </c>
      <c r="AX41" s="191">
        <f t="shared" si="24"/>
        <v>1.4311974789915967</v>
      </c>
      <c r="AY41" s="192">
        <f t="shared" si="25"/>
        <v>34.0625</v>
      </c>
    </row>
    <row r="42" spans="1:51" ht="14.25" customHeight="1">
      <c r="A42" s="326" t="s">
        <v>200</v>
      </c>
      <c r="B42" s="331" t="s">
        <v>299</v>
      </c>
      <c r="C42" s="95"/>
      <c r="D42" s="103">
        <f t="shared" si="13"/>
        <v>0</v>
      </c>
      <c r="E42" s="91"/>
      <c r="F42" s="107">
        <f t="shared" si="14"/>
        <v>0</v>
      </c>
      <c r="G42" s="97">
        <f t="shared" si="15"/>
        <v>0</v>
      </c>
      <c r="H42" s="25" t="s">
        <v>366</v>
      </c>
      <c r="I42" s="100">
        <f t="shared" si="16"/>
        <v>15</v>
      </c>
      <c r="J42" s="12" t="s">
        <v>366</v>
      </c>
      <c r="K42" s="2"/>
      <c r="L42" s="2"/>
      <c r="M42" s="2"/>
      <c r="N42" s="11"/>
      <c r="O42" s="2"/>
      <c r="P42" s="108">
        <f t="shared" si="17"/>
        <v>15</v>
      </c>
      <c r="Q42" s="90"/>
      <c r="R42" s="165"/>
      <c r="S42" s="110">
        <f t="shared" si="18"/>
        <v>0</v>
      </c>
      <c r="T42" s="317"/>
      <c r="U42" s="2"/>
      <c r="V42" s="2"/>
      <c r="W42" s="2" t="s">
        <v>366</v>
      </c>
      <c r="X42" s="2" t="s">
        <v>366</v>
      </c>
      <c r="Y42" s="2" t="s">
        <v>366</v>
      </c>
      <c r="Z42" s="2"/>
      <c r="AA42" s="2"/>
      <c r="AB42" s="2"/>
      <c r="AC42" s="2" t="s">
        <v>366</v>
      </c>
      <c r="AD42" s="2" t="s">
        <v>366</v>
      </c>
      <c r="AE42" s="2" t="s">
        <v>366</v>
      </c>
      <c r="AF42" s="93">
        <f t="shared" si="19"/>
        <v>30</v>
      </c>
      <c r="AG42" s="12"/>
      <c r="AH42" s="224"/>
      <c r="AI42" s="253"/>
      <c r="AJ42" s="2"/>
      <c r="AK42" s="2"/>
      <c r="AL42" s="2"/>
      <c r="AM42" s="6"/>
      <c r="AN42" s="115">
        <f t="shared" si="20"/>
        <v>0</v>
      </c>
      <c r="AO42" s="12" t="s">
        <v>366</v>
      </c>
      <c r="AP42" s="2" t="s">
        <v>366</v>
      </c>
      <c r="AQ42" s="116">
        <f t="shared" si="21"/>
        <v>16</v>
      </c>
      <c r="AR42" s="45"/>
      <c r="AS42" s="26" t="s">
        <v>366</v>
      </c>
      <c r="AT42" s="224" t="s">
        <v>366</v>
      </c>
      <c r="AU42" s="118">
        <f t="shared" si="22"/>
        <v>30</v>
      </c>
      <c r="AV42" s="153">
        <f t="shared" si="23"/>
        <v>106</v>
      </c>
      <c r="AW42" s="241" t="s">
        <v>33</v>
      </c>
      <c r="AX42" s="191">
        <f t="shared" si="24"/>
        <v>1.3918067226890758</v>
      </c>
      <c r="AY42" s="192">
        <f t="shared" si="25"/>
        <v>33.125</v>
      </c>
    </row>
    <row r="43" spans="1:51" ht="14.25" customHeight="1">
      <c r="A43" s="201" t="s">
        <v>199</v>
      </c>
      <c r="B43" s="212" t="s">
        <v>408</v>
      </c>
      <c r="C43" s="94">
        <v>-14</v>
      </c>
      <c r="D43" s="207">
        <f t="shared" si="13"/>
        <v>-14</v>
      </c>
      <c r="E43" s="2">
        <v>-6</v>
      </c>
      <c r="F43" s="107">
        <f t="shared" si="14"/>
        <v>0</v>
      </c>
      <c r="G43" s="97">
        <f t="shared" si="15"/>
        <v>-14</v>
      </c>
      <c r="H43" s="25"/>
      <c r="I43" s="100">
        <f t="shared" si="16"/>
        <v>0</v>
      </c>
      <c r="J43" s="12"/>
      <c r="K43" s="2"/>
      <c r="L43" s="2"/>
      <c r="M43" s="2"/>
      <c r="N43" s="11"/>
      <c r="O43" s="2"/>
      <c r="P43" s="108">
        <f t="shared" si="17"/>
        <v>0</v>
      </c>
      <c r="Q43" s="167"/>
      <c r="R43" s="238" t="s">
        <v>366</v>
      </c>
      <c r="S43" s="110">
        <f t="shared" si="18"/>
        <v>15</v>
      </c>
      <c r="T43" s="2"/>
      <c r="U43" s="2" t="s">
        <v>366</v>
      </c>
      <c r="V43" s="2" t="s">
        <v>366</v>
      </c>
      <c r="W43" s="2" t="s">
        <v>366</v>
      </c>
      <c r="X43" s="2" t="s">
        <v>366</v>
      </c>
      <c r="Y43" s="2" t="s">
        <v>366</v>
      </c>
      <c r="Z43" s="2" t="s">
        <v>366</v>
      </c>
      <c r="AA43" s="2" t="s">
        <v>366</v>
      </c>
      <c r="AB43" s="2" t="s">
        <v>366</v>
      </c>
      <c r="AC43" s="2" t="s">
        <v>366</v>
      </c>
      <c r="AD43" s="2" t="s">
        <v>366</v>
      </c>
      <c r="AE43" s="2" t="s">
        <v>366</v>
      </c>
      <c r="AF43" s="93">
        <f t="shared" si="19"/>
        <v>55</v>
      </c>
      <c r="AG43" s="12"/>
      <c r="AH43" s="224"/>
      <c r="AI43" s="252" t="s">
        <v>366</v>
      </c>
      <c r="AJ43" s="2" t="s">
        <v>366</v>
      </c>
      <c r="AK43" s="2"/>
      <c r="AL43" s="2"/>
      <c r="AM43" s="6" t="s">
        <v>366</v>
      </c>
      <c r="AN43" s="115">
        <f t="shared" si="20"/>
        <v>24</v>
      </c>
      <c r="AO43" s="12" t="s">
        <v>366</v>
      </c>
      <c r="AP43" s="2"/>
      <c r="AQ43" s="116">
        <f t="shared" si="21"/>
        <v>8</v>
      </c>
      <c r="AR43" s="45"/>
      <c r="AS43" s="46"/>
      <c r="AT43" s="224" t="s">
        <v>366</v>
      </c>
      <c r="AU43" s="118">
        <f t="shared" si="22"/>
        <v>15</v>
      </c>
      <c r="AV43" s="153">
        <f t="shared" si="23"/>
        <v>103</v>
      </c>
      <c r="AW43" s="241" t="s">
        <v>34</v>
      </c>
      <c r="AX43" s="191">
        <f t="shared" si="24"/>
        <v>1.3524159663865547</v>
      </c>
      <c r="AY43" s="192">
        <f t="shared" si="25"/>
        <v>32.1875</v>
      </c>
    </row>
    <row r="44" spans="1:51" ht="14.25" customHeight="1">
      <c r="A44" s="201" t="s">
        <v>14</v>
      </c>
      <c r="B44" s="212" t="s">
        <v>132</v>
      </c>
      <c r="C44" s="94">
        <v>-10</v>
      </c>
      <c r="D44" s="103">
        <f t="shared" si="13"/>
        <v>-10</v>
      </c>
      <c r="E44" s="2">
        <v>-3</v>
      </c>
      <c r="F44" s="107">
        <f t="shared" si="14"/>
        <v>0</v>
      </c>
      <c r="G44" s="97">
        <f t="shared" si="15"/>
        <v>-10</v>
      </c>
      <c r="H44" s="25" t="s">
        <v>366</v>
      </c>
      <c r="I44" s="100">
        <f t="shared" si="16"/>
        <v>15</v>
      </c>
      <c r="J44" s="12" t="s">
        <v>366</v>
      </c>
      <c r="K44" s="2"/>
      <c r="L44" s="2"/>
      <c r="M44" s="2"/>
      <c r="N44" s="11"/>
      <c r="O44" s="2"/>
      <c r="P44" s="108">
        <f t="shared" si="17"/>
        <v>15</v>
      </c>
      <c r="Q44" s="12"/>
      <c r="R44" s="164" t="s">
        <v>366</v>
      </c>
      <c r="S44" s="110">
        <f t="shared" si="18"/>
        <v>15</v>
      </c>
      <c r="T44" s="12"/>
      <c r="U44" s="2"/>
      <c r="V44" s="2"/>
      <c r="W44" s="2"/>
      <c r="X44" s="2"/>
      <c r="Y44" s="2"/>
      <c r="Z44" s="2"/>
      <c r="AA44" s="2"/>
      <c r="AB44" s="307"/>
      <c r="AC44" s="307"/>
      <c r="AD44" s="307"/>
      <c r="AE44" s="307"/>
      <c r="AF44" s="93">
        <f t="shared" si="19"/>
        <v>0</v>
      </c>
      <c r="AG44" s="12" t="s">
        <v>366</v>
      </c>
      <c r="AH44" s="224"/>
      <c r="AI44" s="26" t="s">
        <v>366</v>
      </c>
      <c r="AJ44" s="2" t="s">
        <v>366</v>
      </c>
      <c r="AK44" s="2"/>
      <c r="AL44" s="2" t="s">
        <v>366</v>
      </c>
      <c r="AM44" s="6" t="s">
        <v>366</v>
      </c>
      <c r="AN44" s="115">
        <f t="shared" si="20"/>
        <v>40</v>
      </c>
      <c r="AO44" s="12"/>
      <c r="AP44" s="2" t="s">
        <v>366</v>
      </c>
      <c r="AQ44" s="116">
        <f t="shared" si="21"/>
        <v>8</v>
      </c>
      <c r="AR44" s="45"/>
      <c r="AS44" s="46"/>
      <c r="AT44" s="224" t="s">
        <v>366</v>
      </c>
      <c r="AU44" s="118">
        <f t="shared" si="22"/>
        <v>15</v>
      </c>
      <c r="AV44" s="153">
        <f t="shared" si="23"/>
        <v>98</v>
      </c>
      <c r="AW44" s="241" t="s">
        <v>35</v>
      </c>
      <c r="AX44" s="191">
        <f t="shared" si="24"/>
        <v>1.2867647058823528</v>
      </c>
      <c r="AY44" s="192">
        <f t="shared" si="25"/>
        <v>30.625000000000004</v>
      </c>
    </row>
    <row r="45" spans="1:51" ht="14.25" customHeight="1">
      <c r="A45" s="201" t="s">
        <v>33</v>
      </c>
      <c r="B45" s="212" t="s">
        <v>412</v>
      </c>
      <c r="C45" s="94">
        <v>-4</v>
      </c>
      <c r="D45" s="103">
        <f t="shared" si="13"/>
        <v>-4</v>
      </c>
      <c r="E45" s="2">
        <v>0</v>
      </c>
      <c r="F45" s="107">
        <f t="shared" si="14"/>
        <v>0</v>
      </c>
      <c r="G45" s="97">
        <f t="shared" si="15"/>
        <v>-4</v>
      </c>
      <c r="H45" s="25"/>
      <c r="I45" s="100">
        <f t="shared" si="16"/>
        <v>0</v>
      </c>
      <c r="J45" s="12" t="s">
        <v>366</v>
      </c>
      <c r="K45" s="2"/>
      <c r="L45" s="2"/>
      <c r="M45" s="2"/>
      <c r="N45" s="11"/>
      <c r="O45" s="2"/>
      <c r="P45" s="108">
        <f t="shared" si="17"/>
        <v>15</v>
      </c>
      <c r="Q45" s="12"/>
      <c r="R45" s="164"/>
      <c r="S45" s="110">
        <f t="shared" si="18"/>
        <v>0</v>
      </c>
      <c r="T45" s="12" t="s">
        <v>366</v>
      </c>
      <c r="U45" s="2" t="s">
        <v>366</v>
      </c>
      <c r="V45" s="2" t="s">
        <v>366</v>
      </c>
      <c r="W45" s="2" t="s">
        <v>366</v>
      </c>
      <c r="X45" s="2" t="s">
        <v>366</v>
      </c>
      <c r="Y45" s="2" t="s">
        <v>366</v>
      </c>
      <c r="Z45" s="2" t="s">
        <v>366</v>
      </c>
      <c r="AA45" s="2" t="s">
        <v>366</v>
      </c>
      <c r="AB45" s="2" t="s">
        <v>366</v>
      </c>
      <c r="AC45" s="2" t="s">
        <v>366</v>
      </c>
      <c r="AD45" s="2" t="s">
        <v>366</v>
      </c>
      <c r="AE45" s="2" t="s">
        <v>366</v>
      </c>
      <c r="AF45" s="93">
        <f t="shared" si="19"/>
        <v>60</v>
      </c>
      <c r="AG45" s="127"/>
      <c r="AH45" s="225"/>
      <c r="AI45" s="253"/>
      <c r="AJ45" s="2"/>
      <c r="AK45" s="2"/>
      <c r="AL45" s="2"/>
      <c r="AM45" s="6"/>
      <c r="AN45" s="115">
        <f t="shared" si="20"/>
        <v>0</v>
      </c>
      <c r="AO45" s="12"/>
      <c r="AP45" s="2"/>
      <c r="AQ45" s="116">
        <f t="shared" si="21"/>
        <v>0</v>
      </c>
      <c r="AR45" s="45"/>
      <c r="AS45" s="46"/>
      <c r="AT45" s="224" t="s">
        <v>366</v>
      </c>
      <c r="AU45" s="118">
        <f t="shared" si="22"/>
        <v>15</v>
      </c>
      <c r="AV45" s="240">
        <f t="shared" si="23"/>
        <v>86</v>
      </c>
      <c r="AW45" s="241" t="s">
        <v>36</v>
      </c>
      <c r="AX45" s="191">
        <f t="shared" si="24"/>
        <v>1.129201680672269</v>
      </c>
      <c r="AY45" s="192">
        <f t="shared" si="25"/>
        <v>26.875</v>
      </c>
    </row>
    <row r="46" spans="1:51" ht="14.25" customHeight="1">
      <c r="A46" s="201" t="s">
        <v>48</v>
      </c>
      <c r="B46" s="212" t="s">
        <v>238</v>
      </c>
      <c r="C46" s="94">
        <v>-12</v>
      </c>
      <c r="D46" s="103">
        <f t="shared" si="13"/>
        <v>-12</v>
      </c>
      <c r="E46" s="2">
        <v>6</v>
      </c>
      <c r="F46" s="107">
        <f t="shared" si="14"/>
        <v>6</v>
      </c>
      <c r="G46" s="97">
        <f t="shared" si="15"/>
        <v>-6</v>
      </c>
      <c r="H46" s="25"/>
      <c r="I46" s="100">
        <f t="shared" si="16"/>
        <v>0</v>
      </c>
      <c r="J46" s="12"/>
      <c r="K46" s="2"/>
      <c r="L46" s="2"/>
      <c r="M46" s="2"/>
      <c r="N46" s="11"/>
      <c r="O46" s="2"/>
      <c r="P46" s="108">
        <f t="shared" si="17"/>
        <v>0</v>
      </c>
      <c r="Q46" s="167"/>
      <c r="R46" s="164" t="s">
        <v>366</v>
      </c>
      <c r="S46" s="110">
        <f t="shared" si="18"/>
        <v>15</v>
      </c>
      <c r="T46" s="12" t="s">
        <v>366</v>
      </c>
      <c r="U46" s="2" t="s">
        <v>366</v>
      </c>
      <c r="V46" s="2" t="s">
        <v>366</v>
      </c>
      <c r="W46" s="2" t="s">
        <v>366</v>
      </c>
      <c r="X46" s="2" t="s">
        <v>366</v>
      </c>
      <c r="Y46" s="2" t="s">
        <v>366</v>
      </c>
      <c r="Z46" s="2" t="s">
        <v>366</v>
      </c>
      <c r="AA46" s="2" t="s">
        <v>366</v>
      </c>
      <c r="AB46" s="2" t="s">
        <v>366</v>
      </c>
      <c r="AC46" s="238" t="s">
        <v>366</v>
      </c>
      <c r="AD46" s="238" t="s">
        <v>366</v>
      </c>
      <c r="AE46" s="238" t="s">
        <v>366</v>
      </c>
      <c r="AF46" s="93">
        <f t="shared" si="19"/>
        <v>60</v>
      </c>
      <c r="AG46" s="12"/>
      <c r="AH46" s="224"/>
      <c r="AI46" s="253"/>
      <c r="AJ46" s="2"/>
      <c r="AK46" s="2"/>
      <c r="AL46" s="2"/>
      <c r="AM46" s="6"/>
      <c r="AN46" s="115">
        <f t="shared" si="20"/>
        <v>0</v>
      </c>
      <c r="AO46" s="12"/>
      <c r="AP46" s="2"/>
      <c r="AQ46" s="116">
        <f t="shared" si="21"/>
        <v>0</v>
      </c>
      <c r="AR46" s="67"/>
      <c r="AS46" s="68"/>
      <c r="AT46" s="224" t="s">
        <v>366</v>
      </c>
      <c r="AU46" s="118">
        <f t="shared" si="22"/>
        <v>15</v>
      </c>
      <c r="AV46" s="153">
        <f t="shared" si="23"/>
        <v>84</v>
      </c>
      <c r="AW46" s="241" t="s">
        <v>37</v>
      </c>
      <c r="AX46" s="191">
        <f t="shared" si="24"/>
        <v>1.1029411764705883</v>
      </c>
      <c r="AY46" s="192">
        <f t="shared" si="25"/>
        <v>26.25</v>
      </c>
    </row>
    <row r="47" spans="1:51" ht="14.25" customHeight="1">
      <c r="A47" s="326" t="s">
        <v>36</v>
      </c>
      <c r="B47" s="330" t="s">
        <v>232</v>
      </c>
      <c r="C47" s="95"/>
      <c r="D47" s="207">
        <f t="shared" si="13"/>
        <v>0</v>
      </c>
      <c r="E47" s="91"/>
      <c r="F47" s="107">
        <f t="shared" si="14"/>
        <v>0</v>
      </c>
      <c r="G47" s="97">
        <f t="shared" si="15"/>
        <v>0</v>
      </c>
      <c r="H47" s="25"/>
      <c r="I47" s="100">
        <f t="shared" si="16"/>
        <v>0</v>
      </c>
      <c r="J47" s="12"/>
      <c r="K47" s="2"/>
      <c r="L47" s="2"/>
      <c r="M47" s="2"/>
      <c r="N47" s="11"/>
      <c r="O47" s="2"/>
      <c r="P47" s="108">
        <f t="shared" si="17"/>
        <v>0</v>
      </c>
      <c r="Q47" s="90"/>
      <c r="R47" s="165"/>
      <c r="S47" s="110">
        <f t="shared" si="18"/>
        <v>0</v>
      </c>
      <c r="T47" s="12"/>
      <c r="U47" s="2"/>
      <c r="V47" s="2" t="s">
        <v>366</v>
      </c>
      <c r="W47" s="2" t="s">
        <v>366</v>
      </c>
      <c r="X47" s="2" t="s">
        <v>366</v>
      </c>
      <c r="Y47" s="2" t="s">
        <v>366</v>
      </c>
      <c r="Z47" s="2" t="s">
        <v>366</v>
      </c>
      <c r="AA47" s="2" t="s">
        <v>366</v>
      </c>
      <c r="AB47" s="2" t="s">
        <v>366</v>
      </c>
      <c r="AC47" s="2" t="s">
        <v>366</v>
      </c>
      <c r="AD47" s="2" t="s">
        <v>366</v>
      </c>
      <c r="AE47" s="2" t="s">
        <v>366</v>
      </c>
      <c r="AF47" s="93">
        <f t="shared" si="19"/>
        <v>50</v>
      </c>
      <c r="AG47" s="12"/>
      <c r="AH47" s="224"/>
      <c r="AI47" s="26" t="s">
        <v>366</v>
      </c>
      <c r="AJ47" s="2"/>
      <c r="AK47" s="2"/>
      <c r="AL47" s="2"/>
      <c r="AM47" s="6" t="s">
        <v>366</v>
      </c>
      <c r="AN47" s="115">
        <f t="shared" si="20"/>
        <v>16</v>
      </c>
      <c r="AO47" s="12"/>
      <c r="AP47" s="2"/>
      <c r="AQ47" s="116">
        <f t="shared" si="21"/>
        <v>0</v>
      </c>
      <c r="AR47" s="67"/>
      <c r="AS47" s="46"/>
      <c r="AT47" s="224" t="s">
        <v>366</v>
      </c>
      <c r="AU47" s="118">
        <f t="shared" si="22"/>
        <v>15</v>
      </c>
      <c r="AV47" s="240">
        <f t="shared" si="23"/>
        <v>81</v>
      </c>
      <c r="AW47" s="241" t="s">
        <v>38</v>
      </c>
      <c r="AX47" s="191">
        <f t="shared" si="24"/>
        <v>1.0635504201680672</v>
      </c>
      <c r="AY47" s="192">
        <f t="shared" si="25"/>
        <v>25.3125</v>
      </c>
    </row>
    <row r="48" spans="1:51" s="53" customFormat="1" ht="14.25" customHeight="1">
      <c r="A48" s="201" t="s">
        <v>203</v>
      </c>
      <c r="B48" s="258" t="s">
        <v>208</v>
      </c>
      <c r="C48" s="94">
        <v>-10</v>
      </c>
      <c r="D48" s="207">
        <f t="shared" si="13"/>
        <v>-10</v>
      </c>
      <c r="E48" s="2">
        <v>-2</v>
      </c>
      <c r="F48" s="107">
        <f t="shared" si="14"/>
        <v>0</v>
      </c>
      <c r="G48" s="97">
        <f t="shared" si="15"/>
        <v>-10</v>
      </c>
      <c r="H48" s="25"/>
      <c r="I48" s="100">
        <f t="shared" si="16"/>
        <v>0</v>
      </c>
      <c r="J48" s="67"/>
      <c r="K48" s="2"/>
      <c r="L48" s="2"/>
      <c r="M48" s="2"/>
      <c r="N48" s="2"/>
      <c r="O48" s="2"/>
      <c r="P48" s="108">
        <f t="shared" si="17"/>
        <v>0</v>
      </c>
      <c r="Q48" s="12"/>
      <c r="R48" s="164" t="s">
        <v>366</v>
      </c>
      <c r="S48" s="110">
        <f t="shared" si="18"/>
        <v>15</v>
      </c>
      <c r="T48" s="12" t="s">
        <v>366</v>
      </c>
      <c r="U48" s="2" t="s">
        <v>366</v>
      </c>
      <c r="V48" s="2" t="s">
        <v>366</v>
      </c>
      <c r="W48" s="2" t="s">
        <v>366</v>
      </c>
      <c r="X48" s="2" t="s">
        <v>366</v>
      </c>
      <c r="Y48" s="2" t="s">
        <v>366</v>
      </c>
      <c r="Z48" s="2" t="s">
        <v>366</v>
      </c>
      <c r="AA48" s="2" t="s">
        <v>366</v>
      </c>
      <c r="AB48" s="2" t="s">
        <v>366</v>
      </c>
      <c r="AC48" s="2" t="s">
        <v>366</v>
      </c>
      <c r="AD48" s="2" t="s">
        <v>366</v>
      </c>
      <c r="AE48" s="2"/>
      <c r="AF48" s="93">
        <f t="shared" si="19"/>
        <v>55</v>
      </c>
      <c r="AG48" s="12"/>
      <c r="AH48" s="44"/>
      <c r="AI48" s="46"/>
      <c r="AJ48" s="68"/>
      <c r="AK48" s="2"/>
      <c r="AL48" s="2"/>
      <c r="AM48" s="6" t="s">
        <v>366</v>
      </c>
      <c r="AN48" s="115">
        <f t="shared" si="20"/>
        <v>8</v>
      </c>
      <c r="AO48" s="12"/>
      <c r="AP48" s="2" t="s">
        <v>366</v>
      </c>
      <c r="AQ48" s="116">
        <f t="shared" si="21"/>
        <v>8</v>
      </c>
      <c r="AR48" s="46"/>
      <c r="AS48" s="46"/>
      <c r="AT48" s="2"/>
      <c r="AU48" s="118">
        <f t="shared" si="22"/>
        <v>0</v>
      </c>
      <c r="AV48" s="153">
        <f t="shared" si="23"/>
        <v>76</v>
      </c>
      <c r="AW48" s="241" t="s">
        <v>39</v>
      </c>
      <c r="AX48" s="191">
        <f t="shared" si="24"/>
        <v>0.9978991596638654</v>
      </c>
      <c r="AY48" s="192">
        <f t="shared" si="25"/>
        <v>23.75</v>
      </c>
    </row>
    <row r="49" spans="1:51" ht="14.25" customHeight="1">
      <c r="A49" s="326" t="s">
        <v>201</v>
      </c>
      <c r="B49" s="332" t="s">
        <v>318</v>
      </c>
      <c r="C49" s="95"/>
      <c r="D49" s="207">
        <f t="shared" si="13"/>
        <v>0</v>
      </c>
      <c r="E49" s="91"/>
      <c r="F49" s="107">
        <f t="shared" si="14"/>
        <v>0</v>
      </c>
      <c r="G49" s="97">
        <f t="shared" si="15"/>
        <v>0</v>
      </c>
      <c r="H49" s="25" t="s">
        <v>366</v>
      </c>
      <c r="I49" s="100">
        <f t="shared" si="16"/>
        <v>15</v>
      </c>
      <c r="J49" s="12" t="s">
        <v>366</v>
      </c>
      <c r="K49" s="2"/>
      <c r="L49" s="2"/>
      <c r="M49" s="2"/>
      <c r="N49" s="11"/>
      <c r="O49" s="2"/>
      <c r="P49" s="108">
        <f t="shared" si="17"/>
        <v>15</v>
      </c>
      <c r="Q49" s="90"/>
      <c r="R49" s="165"/>
      <c r="S49" s="110">
        <f t="shared" si="18"/>
        <v>0</v>
      </c>
      <c r="T49" s="308"/>
      <c r="U49" s="2"/>
      <c r="V49" s="2"/>
      <c r="W49" s="2" t="s">
        <v>366</v>
      </c>
      <c r="X49" s="2" t="s">
        <v>366</v>
      </c>
      <c r="Y49" s="2" t="s">
        <v>366</v>
      </c>
      <c r="Z49" s="2"/>
      <c r="AA49" s="2"/>
      <c r="AB49" s="2"/>
      <c r="AC49" s="2" t="s">
        <v>366</v>
      </c>
      <c r="AD49" s="2" t="s">
        <v>366</v>
      </c>
      <c r="AE49" s="2" t="s">
        <v>366</v>
      </c>
      <c r="AF49" s="93">
        <f t="shared" si="19"/>
        <v>30</v>
      </c>
      <c r="AG49" s="67"/>
      <c r="AH49" s="224"/>
      <c r="AI49" s="253"/>
      <c r="AJ49" s="2"/>
      <c r="AK49" s="2"/>
      <c r="AL49" s="2"/>
      <c r="AM49" s="6"/>
      <c r="AN49" s="115">
        <f t="shared" si="20"/>
        <v>0</v>
      </c>
      <c r="AO49" s="12"/>
      <c r="AP49" s="2"/>
      <c r="AQ49" s="116">
        <f t="shared" si="21"/>
        <v>0</v>
      </c>
      <c r="AR49" s="45"/>
      <c r="AS49" s="46"/>
      <c r="AT49" s="224" t="s">
        <v>366</v>
      </c>
      <c r="AU49" s="118">
        <f t="shared" si="22"/>
        <v>15</v>
      </c>
      <c r="AV49" s="153">
        <f t="shared" si="23"/>
        <v>75</v>
      </c>
      <c r="AW49" s="241" t="s">
        <v>40</v>
      </c>
      <c r="AX49" s="191">
        <f t="shared" si="24"/>
        <v>0.9847689075630252</v>
      </c>
      <c r="AY49" s="192">
        <f t="shared" si="25"/>
        <v>23.4375</v>
      </c>
    </row>
    <row r="50" spans="1:51" ht="14.25" customHeight="1">
      <c r="A50" s="201" t="s">
        <v>52</v>
      </c>
      <c r="B50" s="212" t="s">
        <v>241</v>
      </c>
      <c r="C50" s="94">
        <v>-15</v>
      </c>
      <c r="D50" s="103">
        <f t="shared" si="13"/>
        <v>-15</v>
      </c>
      <c r="E50" s="2">
        <v>1</v>
      </c>
      <c r="F50" s="107">
        <f t="shared" si="14"/>
        <v>1</v>
      </c>
      <c r="G50" s="97">
        <f t="shared" si="15"/>
        <v>-14</v>
      </c>
      <c r="H50" s="25"/>
      <c r="I50" s="100">
        <f t="shared" si="16"/>
        <v>0</v>
      </c>
      <c r="J50" s="12" t="s">
        <v>366</v>
      </c>
      <c r="K50" s="2"/>
      <c r="L50" s="2"/>
      <c r="M50" s="2"/>
      <c r="N50" s="11"/>
      <c r="O50" s="2"/>
      <c r="P50" s="108">
        <f t="shared" si="17"/>
        <v>15</v>
      </c>
      <c r="Q50" s="167"/>
      <c r="R50" s="164" t="s">
        <v>366</v>
      </c>
      <c r="S50" s="110">
        <f t="shared" si="18"/>
        <v>15</v>
      </c>
      <c r="T50" s="12"/>
      <c r="U50" s="2"/>
      <c r="V50" s="2"/>
      <c r="W50" s="2"/>
      <c r="X50" s="2"/>
      <c r="Y50" s="2"/>
      <c r="Z50" s="2" t="s">
        <v>366</v>
      </c>
      <c r="AA50" s="2"/>
      <c r="AB50" s="2"/>
      <c r="AC50" s="238" t="s">
        <v>366</v>
      </c>
      <c r="AD50" s="238" t="s">
        <v>366</v>
      </c>
      <c r="AE50" s="238" t="s">
        <v>366</v>
      </c>
      <c r="AF50" s="93">
        <f t="shared" si="19"/>
        <v>20</v>
      </c>
      <c r="AG50" s="12"/>
      <c r="AH50" s="224"/>
      <c r="AI50" s="252" t="s">
        <v>366</v>
      </c>
      <c r="AJ50" s="2"/>
      <c r="AK50" s="2"/>
      <c r="AL50" s="2"/>
      <c r="AM50" s="6"/>
      <c r="AN50" s="115">
        <f t="shared" si="20"/>
        <v>8</v>
      </c>
      <c r="AO50" s="12" t="s">
        <v>366</v>
      </c>
      <c r="AP50" s="2" t="s">
        <v>366</v>
      </c>
      <c r="AQ50" s="116">
        <f t="shared" si="21"/>
        <v>16</v>
      </c>
      <c r="AR50" s="67"/>
      <c r="AS50" s="46"/>
      <c r="AT50" s="224" t="s">
        <v>366</v>
      </c>
      <c r="AU50" s="118">
        <f t="shared" si="22"/>
        <v>15</v>
      </c>
      <c r="AV50" s="153">
        <f t="shared" si="23"/>
        <v>75</v>
      </c>
      <c r="AW50" s="241" t="s">
        <v>41</v>
      </c>
      <c r="AX50" s="191">
        <f t="shared" si="24"/>
        <v>0.9847689075630252</v>
      </c>
      <c r="AY50" s="192">
        <f t="shared" si="25"/>
        <v>23.4375</v>
      </c>
    </row>
    <row r="51" spans="1:51" ht="14.25" customHeight="1">
      <c r="A51" s="201" t="s">
        <v>47</v>
      </c>
      <c r="B51" s="212" t="s">
        <v>239</v>
      </c>
      <c r="C51" s="94">
        <v>-20</v>
      </c>
      <c r="D51" s="207">
        <f t="shared" si="13"/>
        <v>-20</v>
      </c>
      <c r="E51" s="2">
        <v>-1</v>
      </c>
      <c r="F51" s="107">
        <f t="shared" si="14"/>
        <v>0</v>
      </c>
      <c r="G51" s="304">
        <f t="shared" si="15"/>
        <v>-20</v>
      </c>
      <c r="H51" s="25" t="s">
        <v>366</v>
      </c>
      <c r="I51" s="100">
        <f t="shared" si="16"/>
        <v>15</v>
      </c>
      <c r="J51" s="12" t="s">
        <v>366</v>
      </c>
      <c r="K51" s="2"/>
      <c r="L51" s="2"/>
      <c r="M51" s="2"/>
      <c r="N51" s="11"/>
      <c r="O51" s="2"/>
      <c r="P51" s="108">
        <f t="shared" si="17"/>
        <v>15</v>
      </c>
      <c r="Q51" s="167"/>
      <c r="R51" s="164" t="s">
        <v>366</v>
      </c>
      <c r="S51" s="110">
        <f t="shared" si="18"/>
        <v>15</v>
      </c>
      <c r="T51" s="308"/>
      <c r="U51" s="2"/>
      <c r="V51" s="2"/>
      <c r="W51" s="2"/>
      <c r="X51" s="2"/>
      <c r="Y51" s="2"/>
      <c r="Z51" s="2" t="s">
        <v>366</v>
      </c>
      <c r="AA51" s="2" t="s">
        <v>366</v>
      </c>
      <c r="AB51" s="307"/>
      <c r="AC51" s="307"/>
      <c r="AD51" s="307"/>
      <c r="AE51" s="307"/>
      <c r="AF51" s="93">
        <f t="shared" si="19"/>
        <v>10</v>
      </c>
      <c r="AG51" s="12" t="s">
        <v>366</v>
      </c>
      <c r="AH51" s="224"/>
      <c r="AI51" s="26" t="s">
        <v>366</v>
      </c>
      <c r="AJ51" s="2"/>
      <c r="AK51" s="2"/>
      <c r="AL51" s="2"/>
      <c r="AM51" s="69"/>
      <c r="AN51" s="115">
        <f t="shared" si="20"/>
        <v>16</v>
      </c>
      <c r="AO51" s="12"/>
      <c r="AP51" s="2" t="s">
        <v>366</v>
      </c>
      <c r="AQ51" s="116">
        <f t="shared" si="21"/>
        <v>8</v>
      </c>
      <c r="AR51" s="45"/>
      <c r="AS51" s="46"/>
      <c r="AT51" s="224" t="s">
        <v>366</v>
      </c>
      <c r="AU51" s="118">
        <f t="shared" si="22"/>
        <v>15</v>
      </c>
      <c r="AV51" s="153">
        <f t="shared" si="23"/>
        <v>74</v>
      </c>
      <c r="AW51" s="241" t="s">
        <v>42</v>
      </c>
      <c r="AX51" s="191">
        <f t="shared" si="24"/>
        <v>0.9716386554621849</v>
      </c>
      <c r="AY51" s="192">
        <f t="shared" si="25"/>
        <v>23.125</v>
      </c>
    </row>
    <row r="52" spans="1:51" ht="14.25" customHeight="1">
      <c r="A52" s="201" t="s">
        <v>44</v>
      </c>
      <c r="B52" s="212" t="s">
        <v>79</v>
      </c>
      <c r="C52" s="94">
        <v>-12</v>
      </c>
      <c r="D52" s="207">
        <f t="shared" si="13"/>
        <v>-12</v>
      </c>
      <c r="E52" s="2">
        <v>2</v>
      </c>
      <c r="F52" s="107">
        <f t="shared" si="14"/>
        <v>2</v>
      </c>
      <c r="G52" s="97">
        <f t="shared" si="15"/>
        <v>-10</v>
      </c>
      <c r="H52" s="25"/>
      <c r="I52" s="100">
        <f t="shared" si="16"/>
        <v>0</v>
      </c>
      <c r="J52" s="12" t="s">
        <v>366</v>
      </c>
      <c r="K52" s="2"/>
      <c r="L52" s="2"/>
      <c r="M52" s="2"/>
      <c r="N52" s="11"/>
      <c r="O52" s="2"/>
      <c r="P52" s="108">
        <f t="shared" si="17"/>
        <v>15</v>
      </c>
      <c r="Q52" s="12"/>
      <c r="R52" s="164" t="s">
        <v>366</v>
      </c>
      <c r="S52" s="110">
        <f t="shared" si="18"/>
        <v>15</v>
      </c>
      <c r="T52" s="12"/>
      <c r="U52" s="2"/>
      <c r="V52" s="2" t="s">
        <v>366</v>
      </c>
      <c r="W52" s="2" t="s">
        <v>366</v>
      </c>
      <c r="X52" s="2"/>
      <c r="Y52" s="2"/>
      <c r="Z52" s="2" t="s">
        <v>366</v>
      </c>
      <c r="AA52" s="2" t="s">
        <v>366</v>
      </c>
      <c r="AB52" s="2" t="s">
        <v>366</v>
      </c>
      <c r="AC52" s="238"/>
      <c r="AD52" s="238" t="s">
        <v>366</v>
      </c>
      <c r="AE52" s="238" t="s">
        <v>366</v>
      </c>
      <c r="AF52" s="93">
        <f t="shared" si="19"/>
        <v>35</v>
      </c>
      <c r="AG52" s="12"/>
      <c r="AH52" s="224"/>
      <c r="AI52" s="253"/>
      <c r="AJ52" s="2"/>
      <c r="AK52" s="2"/>
      <c r="AL52" s="2"/>
      <c r="AM52" s="6"/>
      <c r="AN52" s="115">
        <f t="shared" si="20"/>
        <v>0</v>
      </c>
      <c r="AO52" s="12"/>
      <c r="AP52" s="2"/>
      <c r="AQ52" s="116">
        <f t="shared" si="21"/>
        <v>0</v>
      </c>
      <c r="AR52" s="45"/>
      <c r="AS52" s="46"/>
      <c r="AT52" s="224" t="s">
        <v>366</v>
      </c>
      <c r="AU52" s="118">
        <f t="shared" si="22"/>
        <v>15</v>
      </c>
      <c r="AV52" s="153">
        <f t="shared" si="23"/>
        <v>70</v>
      </c>
      <c r="AW52" s="241" t="s">
        <v>43</v>
      </c>
      <c r="AX52" s="191">
        <f t="shared" si="24"/>
        <v>0.9191176470588236</v>
      </c>
      <c r="AY52" s="192">
        <f t="shared" si="25"/>
        <v>21.875</v>
      </c>
    </row>
    <row r="53" spans="1:51" ht="14.25" customHeight="1">
      <c r="A53" s="201" t="s">
        <v>22</v>
      </c>
      <c r="B53" s="212" t="s">
        <v>221</v>
      </c>
      <c r="C53" s="94">
        <v>-12</v>
      </c>
      <c r="D53" s="103">
        <f t="shared" si="13"/>
        <v>-12</v>
      </c>
      <c r="E53" s="2">
        <v>-11</v>
      </c>
      <c r="F53" s="107">
        <f t="shared" si="14"/>
        <v>0</v>
      </c>
      <c r="G53" s="97">
        <f t="shared" si="15"/>
        <v>-12</v>
      </c>
      <c r="H53" s="25"/>
      <c r="I53" s="100">
        <f t="shared" si="16"/>
        <v>0</v>
      </c>
      <c r="J53" s="12" t="s">
        <v>366</v>
      </c>
      <c r="K53" s="2"/>
      <c r="L53" s="2"/>
      <c r="M53" s="2"/>
      <c r="N53" s="11"/>
      <c r="O53" s="2"/>
      <c r="P53" s="108">
        <f t="shared" si="17"/>
        <v>15</v>
      </c>
      <c r="Q53" s="12"/>
      <c r="R53" s="164" t="s">
        <v>366</v>
      </c>
      <c r="S53" s="110">
        <f t="shared" si="18"/>
        <v>15</v>
      </c>
      <c r="T53" s="12"/>
      <c r="U53" s="2"/>
      <c r="V53" s="2" t="s">
        <v>366</v>
      </c>
      <c r="W53" s="2"/>
      <c r="X53" s="2"/>
      <c r="Y53" s="2" t="s">
        <v>366</v>
      </c>
      <c r="Z53" s="2"/>
      <c r="AA53" s="2"/>
      <c r="AB53" s="2" t="s">
        <v>366</v>
      </c>
      <c r="AC53" s="2"/>
      <c r="AD53" s="2"/>
      <c r="AE53" s="2" t="s">
        <v>366</v>
      </c>
      <c r="AF53" s="93">
        <f t="shared" si="19"/>
        <v>20</v>
      </c>
      <c r="AG53" s="12" t="s">
        <v>366</v>
      </c>
      <c r="AH53" s="224" t="s">
        <v>366</v>
      </c>
      <c r="AI53" s="253"/>
      <c r="AJ53" s="68"/>
      <c r="AK53" s="68"/>
      <c r="AL53" s="68"/>
      <c r="AM53" s="69"/>
      <c r="AN53" s="115">
        <f t="shared" si="20"/>
        <v>16</v>
      </c>
      <c r="AO53" s="12"/>
      <c r="AP53" s="2"/>
      <c r="AQ53" s="116">
        <f t="shared" si="21"/>
        <v>0</v>
      </c>
      <c r="AR53" s="25" t="s">
        <v>366</v>
      </c>
      <c r="AS53" s="46"/>
      <c r="AT53" s="224"/>
      <c r="AU53" s="118">
        <f t="shared" si="22"/>
        <v>15</v>
      </c>
      <c r="AV53" s="153">
        <f t="shared" si="23"/>
        <v>69</v>
      </c>
      <c r="AW53" s="241" t="s">
        <v>44</v>
      </c>
      <c r="AX53" s="191">
        <f t="shared" si="24"/>
        <v>0.9059873949579833</v>
      </c>
      <c r="AY53" s="192">
        <f t="shared" si="25"/>
        <v>21.5625</v>
      </c>
    </row>
    <row r="54" spans="1:51" ht="14.25" customHeight="1">
      <c r="A54" s="201" t="s">
        <v>35</v>
      </c>
      <c r="B54" s="210" t="s">
        <v>375</v>
      </c>
      <c r="C54" s="94">
        <v>-34</v>
      </c>
      <c r="D54" s="103">
        <f t="shared" si="13"/>
        <v>-34</v>
      </c>
      <c r="E54" s="238">
        <v>-1</v>
      </c>
      <c r="F54" s="107">
        <f t="shared" si="14"/>
        <v>0</v>
      </c>
      <c r="G54" s="97">
        <f t="shared" si="15"/>
        <v>-34</v>
      </c>
      <c r="H54" s="25" t="s">
        <v>366</v>
      </c>
      <c r="I54" s="100">
        <f t="shared" si="16"/>
        <v>15</v>
      </c>
      <c r="J54" s="12"/>
      <c r="K54" s="2" t="s">
        <v>366</v>
      </c>
      <c r="L54" s="2"/>
      <c r="M54" s="2"/>
      <c r="N54" s="2"/>
      <c r="O54" s="52"/>
      <c r="P54" s="108">
        <f t="shared" si="17"/>
        <v>15</v>
      </c>
      <c r="Q54" s="12"/>
      <c r="R54" s="164" t="s">
        <v>366</v>
      </c>
      <c r="S54" s="110">
        <f t="shared" si="18"/>
        <v>15</v>
      </c>
      <c r="T54" s="12" t="s">
        <v>366</v>
      </c>
      <c r="U54" s="2" t="s">
        <v>366</v>
      </c>
      <c r="V54" s="2" t="s">
        <v>366</v>
      </c>
      <c r="W54" s="2" t="s">
        <v>366</v>
      </c>
      <c r="X54" s="2" t="s">
        <v>366</v>
      </c>
      <c r="Y54" s="164"/>
      <c r="Z54" s="164" t="s">
        <v>366</v>
      </c>
      <c r="AA54" s="164"/>
      <c r="AB54" s="164" t="s">
        <v>366</v>
      </c>
      <c r="AC54" s="164" t="s">
        <v>366</v>
      </c>
      <c r="AD54" s="164" t="s">
        <v>366</v>
      </c>
      <c r="AE54" s="164" t="s">
        <v>366</v>
      </c>
      <c r="AF54" s="93">
        <f t="shared" si="19"/>
        <v>50</v>
      </c>
      <c r="AG54" s="12"/>
      <c r="AH54" s="224"/>
      <c r="AI54" s="46"/>
      <c r="AJ54" s="2"/>
      <c r="AK54" s="2"/>
      <c r="AL54" s="2"/>
      <c r="AM54" s="6" t="s">
        <v>366</v>
      </c>
      <c r="AN54" s="115">
        <f t="shared" si="20"/>
        <v>8</v>
      </c>
      <c r="AO54" s="12"/>
      <c r="AP54" s="237"/>
      <c r="AQ54" s="116">
        <f t="shared" si="21"/>
        <v>0</v>
      </c>
      <c r="AR54" s="45"/>
      <c r="AS54" s="46"/>
      <c r="AT54" s="224"/>
      <c r="AU54" s="118">
        <f t="shared" si="22"/>
        <v>0</v>
      </c>
      <c r="AV54" s="240">
        <f t="shared" si="23"/>
        <v>69</v>
      </c>
      <c r="AW54" s="241" t="s">
        <v>45</v>
      </c>
      <c r="AX54" s="191">
        <f t="shared" si="24"/>
        <v>0.9059873949579833</v>
      </c>
      <c r="AY54" s="192">
        <f t="shared" si="25"/>
        <v>21.5625</v>
      </c>
    </row>
    <row r="55" spans="1:51" ht="14.25" customHeight="1">
      <c r="A55" s="201" t="s">
        <v>50</v>
      </c>
      <c r="B55" s="212" t="s">
        <v>354</v>
      </c>
      <c r="C55" s="94">
        <v>-18</v>
      </c>
      <c r="D55" s="103">
        <f t="shared" si="13"/>
        <v>-18</v>
      </c>
      <c r="E55" s="2">
        <v>4</v>
      </c>
      <c r="F55" s="107">
        <f t="shared" si="14"/>
        <v>4</v>
      </c>
      <c r="G55" s="97">
        <f t="shared" si="15"/>
        <v>-14</v>
      </c>
      <c r="H55" s="25"/>
      <c r="I55" s="100">
        <f t="shared" si="16"/>
        <v>0</v>
      </c>
      <c r="J55" s="12"/>
      <c r="K55" s="2"/>
      <c r="L55" s="2"/>
      <c r="M55" s="2"/>
      <c r="N55" s="11"/>
      <c r="O55" s="2"/>
      <c r="P55" s="108">
        <f t="shared" si="17"/>
        <v>0</v>
      </c>
      <c r="Q55" s="167"/>
      <c r="R55" s="164" t="s">
        <v>366</v>
      </c>
      <c r="S55" s="110">
        <f t="shared" si="18"/>
        <v>15</v>
      </c>
      <c r="T55" s="308"/>
      <c r="U55" s="2"/>
      <c r="V55" s="2"/>
      <c r="W55" s="2"/>
      <c r="X55" s="2"/>
      <c r="Y55" s="2"/>
      <c r="Z55" s="2"/>
      <c r="AA55" s="2"/>
      <c r="AB55" s="2"/>
      <c r="AC55" s="238" t="s">
        <v>366</v>
      </c>
      <c r="AD55" s="307"/>
      <c r="AE55" s="307"/>
      <c r="AF55" s="93">
        <f t="shared" si="19"/>
        <v>5</v>
      </c>
      <c r="AG55" s="67" t="s">
        <v>366</v>
      </c>
      <c r="AH55" s="224"/>
      <c r="AI55" s="46" t="s">
        <v>366</v>
      </c>
      <c r="AJ55" s="2"/>
      <c r="AK55" s="2"/>
      <c r="AL55" s="68" t="s">
        <v>366</v>
      </c>
      <c r="AM55" s="69" t="s">
        <v>366</v>
      </c>
      <c r="AN55" s="115">
        <f t="shared" si="20"/>
        <v>32</v>
      </c>
      <c r="AO55" s="12" t="s">
        <v>366</v>
      </c>
      <c r="AP55" s="2" t="s">
        <v>366</v>
      </c>
      <c r="AQ55" s="116">
        <f t="shared" si="21"/>
        <v>16</v>
      </c>
      <c r="AR55" s="45"/>
      <c r="AS55" s="26"/>
      <c r="AT55" s="224" t="s">
        <v>366</v>
      </c>
      <c r="AU55" s="118">
        <f t="shared" si="22"/>
        <v>15</v>
      </c>
      <c r="AV55" s="153">
        <f t="shared" si="23"/>
        <v>69</v>
      </c>
      <c r="AW55" s="241" t="s">
        <v>46</v>
      </c>
      <c r="AX55" s="191">
        <f t="shared" si="24"/>
        <v>0.9059873949579833</v>
      </c>
      <c r="AY55" s="192">
        <f t="shared" si="25"/>
        <v>21.5625</v>
      </c>
    </row>
    <row r="56" spans="1:51" ht="14.25" customHeight="1">
      <c r="A56" s="201" t="s">
        <v>34</v>
      </c>
      <c r="B56" s="212" t="s">
        <v>374</v>
      </c>
      <c r="C56" s="94">
        <v>-32</v>
      </c>
      <c r="D56" s="103">
        <f t="shared" si="13"/>
        <v>-32</v>
      </c>
      <c r="E56" s="238">
        <v>0</v>
      </c>
      <c r="F56" s="107">
        <f t="shared" si="14"/>
        <v>0</v>
      </c>
      <c r="G56" s="97">
        <f t="shared" si="15"/>
        <v>-32</v>
      </c>
      <c r="H56" s="25"/>
      <c r="I56" s="100">
        <f t="shared" si="16"/>
        <v>0</v>
      </c>
      <c r="J56" s="12" t="s">
        <v>366</v>
      </c>
      <c r="K56" s="2"/>
      <c r="L56" s="2"/>
      <c r="M56" s="2"/>
      <c r="N56" s="2"/>
      <c r="O56" s="52"/>
      <c r="P56" s="108">
        <f t="shared" si="17"/>
        <v>15</v>
      </c>
      <c r="Q56" s="12"/>
      <c r="R56" s="164" t="s">
        <v>366</v>
      </c>
      <c r="S56" s="110">
        <f t="shared" si="18"/>
        <v>15</v>
      </c>
      <c r="T56" s="12" t="s">
        <v>366</v>
      </c>
      <c r="U56" s="2" t="s">
        <v>366</v>
      </c>
      <c r="V56" s="2" t="s">
        <v>366</v>
      </c>
      <c r="W56" s="2" t="s">
        <v>366</v>
      </c>
      <c r="X56" s="2" t="s">
        <v>366</v>
      </c>
      <c r="Y56" s="164" t="s">
        <v>366</v>
      </c>
      <c r="Z56" s="164" t="s">
        <v>366</v>
      </c>
      <c r="AA56" s="164" t="s">
        <v>366</v>
      </c>
      <c r="AB56" s="164" t="s">
        <v>366</v>
      </c>
      <c r="AC56" s="164" t="s">
        <v>366</v>
      </c>
      <c r="AD56" s="164" t="s">
        <v>366</v>
      </c>
      <c r="AE56" s="164"/>
      <c r="AF56" s="93">
        <f t="shared" si="19"/>
        <v>55</v>
      </c>
      <c r="AG56" s="12"/>
      <c r="AH56" s="224"/>
      <c r="AI56" s="46"/>
      <c r="AJ56" s="2"/>
      <c r="AK56" s="2"/>
      <c r="AL56" s="2"/>
      <c r="AM56" s="6"/>
      <c r="AN56" s="115">
        <f t="shared" si="20"/>
        <v>0</v>
      </c>
      <c r="AO56" s="12"/>
      <c r="AP56" s="237"/>
      <c r="AQ56" s="116">
        <f t="shared" si="21"/>
        <v>0</v>
      </c>
      <c r="AR56" s="45"/>
      <c r="AS56" s="46"/>
      <c r="AT56" s="224" t="s">
        <v>366</v>
      </c>
      <c r="AU56" s="118">
        <f t="shared" si="22"/>
        <v>15</v>
      </c>
      <c r="AV56" s="240">
        <f t="shared" si="23"/>
        <v>68</v>
      </c>
      <c r="AW56" s="241" t="s">
        <v>47</v>
      </c>
      <c r="AX56" s="191">
        <f t="shared" si="24"/>
        <v>0.8928571428571428</v>
      </c>
      <c r="AY56" s="192">
        <f t="shared" si="25"/>
        <v>21.25</v>
      </c>
    </row>
    <row r="57" spans="1:51" ht="14.25" customHeight="1">
      <c r="A57" s="326" t="s">
        <v>57</v>
      </c>
      <c r="B57" s="330" t="s">
        <v>83</v>
      </c>
      <c r="C57" s="90"/>
      <c r="D57" s="106">
        <f t="shared" si="13"/>
        <v>0</v>
      </c>
      <c r="E57" s="91"/>
      <c r="F57" s="107">
        <f t="shared" si="14"/>
        <v>0</v>
      </c>
      <c r="G57" s="97">
        <f t="shared" si="15"/>
        <v>0</v>
      </c>
      <c r="H57" s="25"/>
      <c r="I57" s="100">
        <f t="shared" si="16"/>
        <v>0</v>
      </c>
      <c r="J57" s="12"/>
      <c r="K57" s="2"/>
      <c r="L57" s="2"/>
      <c r="M57" s="2"/>
      <c r="N57" s="11"/>
      <c r="O57" s="2"/>
      <c r="P57" s="108">
        <f t="shared" si="17"/>
        <v>0</v>
      </c>
      <c r="Q57" s="168"/>
      <c r="R57" s="165"/>
      <c r="S57" s="110">
        <f t="shared" si="18"/>
        <v>0</v>
      </c>
      <c r="T57" s="308"/>
      <c r="U57" s="2"/>
      <c r="V57" s="2"/>
      <c r="W57" s="2"/>
      <c r="X57" s="2"/>
      <c r="Y57" s="2"/>
      <c r="Z57" s="2"/>
      <c r="AA57" s="2"/>
      <c r="AB57" s="2"/>
      <c r="AC57" s="238" t="s">
        <v>366</v>
      </c>
      <c r="AD57" s="238" t="s">
        <v>366</v>
      </c>
      <c r="AE57" s="238" t="s">
        <v>366</v>
      </c>
      <c r="AF57" s="93">
        <f t="shared" si="19"/>
        <v>15</v>
      </c>
      <c r="AG57" s="12"/>
      <c r="AH57" s="224"/>
      <c r="AI57" s="26" t="s">
        <v>366</v>
      </c>
      <c r="AJ57" s="2"/>
      <c r="AK57" s="2"/>
      <c r="AL57" s="2"/>
      <c r="AM57" s="6"/>
      <c r="AN57" s="115">
        <f t="shared" si="20"/>
        <v>8</v>
      </c>
      <c r="AO57" s="12"/>
      <c r="AP57" s="2"/>
      <c r="AQ57" s="116">
        <f t="shared" si="21"/>
        <v>0</v>
      </c>
      <c r="AR57" s="25" t="s">
        <v>366</v>
      </c>
      <c r="AS57" s="26" t="s">
        <v>366</v>
      </c>
      <c r="AT57" s="224" t="s">
        <v>366</v>
      </c>
      <c r="AU57" s="118">
        <f t="shared" si="22"/>
        <v>45</v>
      </c>
      <c r="AV57" s="153">
        <f t="shared" si="23"/>
        <v>68</v>
      </c>
      <c r="AW57" s="241" t="s">
        <v>48</v>
      </c>
      <c r="AX57" s="191">
        <f t="shared" si="24"/>
        <v>0.8928571428571428</v>
      </c>
      <c r="AY57" s="192">
        <f t="shared" si="25"/>
        <v>21.25</v>
      </c>
    </row>
    <row r="58" spans="1:51" ht="14.25" customHeight="1">
      <c r="A58" s="201" t="s">
        <v>46</v>
      </c>
      <c r="B58" s="212" t="s">
        <v>80</v>
      </c>
      <c r="C58" s="94">
        <v>-29</v>
      </c>
      <c r="D58" s="207">
        <f t="shared" si="13"/>
        <v>-29</v>
      </c>
      <c r="E58" s="2">
        <v>0</v>
      </c>
      <c r="F58" s="107">
        <f t="shared" si="14"/>
        <v>0</v>
      </c>
      <c r="G58" s="97">
        <f t="shared" si="15"/>
        <v>-29</v>
      </c>
      <c r="H58" s="25" t="s">
        <v>366</v>
      </c>
      <c r="I58" s="100">
        <f t="shared" si="16"/>
        <v>15</v>
      </c>
      <c r="J58" s="12"/>
      <c r="K58" s="2" t="s">
        <v>366</v>
      </c>
      <c r="L58" s="2"/>
      <c r="M58" s="2"/>
      <c r="N58" s="11"/>
      <c r="O58" s="2"/>
      <c r="P58" s="108">
        <f t="shared" si="17"/>
        <v>15</v>
      </c>
      <c r="Q58" s="167"/>
      <c r="R58" s="164" t="s">
        <v>366</v>
      </c>
      <c r="S58" s="110">
        <f t="shared" si="18"/>
        <v>15</v>
      </c>
      <c r="T58" s="12"/>
      <c r="U58" s="2" t="s">
        <v>366</v>
      </c>
      <c r="V58" s="2"/>
      <c r="W58" s="2" t="s">
        <v>366</v>
      </c>
      <c r="X58" s="2"/>
      <c r="Y58" s="2" t="s">
        <v>366</v>
      </c>
      <c r="Z58" s="2"/>
      <c r="AA58" s="2"/>
      <c r="AB58" s="2"/>
      <c r="AC58" s="238" t="s">
        <v>366</v>
      </c>
      <c r="AD58" s="238"/>
      <c r="AE58" s="238" t="s">
        <v>366</v>
      </c>
      <c r="AF58" s="93">
        <f t="shared" si="19"/>
        <v>25</v>
      </c>
      <c r="AG58" s="12"/>
      <c r="AH58" s="224"/>
      <c r="AI58" s="253"/>
      <c r="AJ58" s="2"/>
      <c r="AK58" s="2"/>
      <c r="AL58" s="2"/>
      <c r="AM58" s="6"/>
      <c r="AN58" s="115">
        <f t="shared" si="20"/>
        <v>0</v>
      </c>
      <c r="AO58" s="12" t="s">
        <v>366</v>
      </c>
      <c r="AP58" s="2"/>
      <c r="AQ58" s="116">
        <f t="shared" si="21"/>
        <v>8</v>
      </c>
      <c r="AR58" s="45"/>
      <c r="AS58" s="46"/>
      <c r="AT58" s="224" t="s">
        <v>366</v>
      </c>
      <c r="AU58" s="118">
        <f t="shared" si="22"/>
        <v>15</v>
      </c>
      <c r="AV58" s="153">
        <f t="shared" si="23"/>
        <v>64</v>
      </c>
      <c r="AW58" s="241" t="s">
        <v>49</v>
      </c>
      <c r="AX58" s="191">
        <f t="shared" si="24"/>
        <v>0.8403361344537815</v>
      </c>
      <c r="AY58" s="192">
        <f t="shared" si="25"/>
        <v>20</v>
      </c>
    </row>
    <row r="59" spans="1:51" ht="14.25" customHeight="1">
      <c r="A59" s="201" t="s">
        <v>37</v>
      </c>
      <c r="B59" s="212" t="s">
        <v>305</v>
      </c>
      <c r="C59" s="94">
        <v>-29</v>
      </c>
      <c r="D59" s="103">
        <f t="shared" si="13"/>
        <v>-29</v>
      </c>
      <c r="E59" s="2">
        <v>1</v>
      </c>
      <c r="F59" s="107">
        <f t="shared" si="14"/>
        <v>1</v>
      </c>
      <c r="G59" s="97">
        <f t="shared" si="15"/>
        <v>-28</v>
      </c>
      <c r="H59" s="25" t="s">
        <v>366</v>
      </c>
      <c r="I59" s="100">
        <f t="shared" si="16"/>
        <v>15</v>
      </c>
      <c r="J59" s="12" t="s">
        <v>366</v>
      </c>
      <c r="K59" s="2"/>
      <c r="L59" s="2"/>
      <c r="M59" s="2"/>
      <c r="N59" s="11"/>
      <c r="O59" s="2"/>
      <c r="P59" s="108">
        <f t="shared" si="17"/>
        <v>15</v>
      </c>
      <c r="Q59" s="12"/>
      <c r="R59" s="164"/>
      <c r="S59" s="110">
        <f t="shared" si="18"/>
        <v>0</v>
      </c>
      <c r="T59" s="12"/>
      <c r="U59" s="2"/>
      <c r="V59" s="2" t="s">
        <v>366</v>
      </c>
      <c r="W59" s="2" t="s">
        <v>366</v>
      </c>
      <c r="X59" s="2"/>
      <c r="Y59" s="2"/>
      <c r="Z59" s="2" t="s">
        <v>366</v>
      </c>
      <c r="AA59" s="2"/>
      <c r="AB59" s="2"/>
      <c r="AC59" s="238"/>
      <c r="AD59" s="238"/>
      <c r="AE59" s="307"/>
      <c r="AF59" s="93">
        <f t="shared" si="19"/>
        <v>15</v>
      </c>
      <c r="AG59" s="12" t="s">
        <v>366</v>
      </c>
      <c r="AH59" s="224"/>
      <c r="AI59" s="253"/>
      <c r="AJ59" s="2"/>
      <c r="AK59" s="2"/>
      <c r="AL59" s="2" t="s">
        <v>366</v>
      </c>
      <c r="AM59" s="6"/>
      <c r="AN59" s="115">
        <f t="shared" si="20"/>
        <v>16</v>
      </c>
      <c r="AO59" s="12"/>
      <c r="AP59" s="2" t="s">
        <v>366</v>
      </c>
      <c r="AQ59" s="116">
        <f t="shared" si="21"/>
        <v>8</v>
      </c>
      <c r="AR59" s="45"/>
      <c r="AS59" s="46"/>
      <c r="AT59" s="224" t="s">
        <v>366</v>
      </c>
      <c r="AU59" s="118">
        <f t="shared" si="22"/>
        <v>15</v>
      </c>
      <c r="AV59" s="240">
        <f t="shared" si="23"/>
        <v>56</v>
      </c>
      <c r="AW59" s="241" t="s">
        <v>50</v>
      </c>
      <c r="AX59" s="191">
        <f t="shared" si="24"/>
        <v>0.7352941176470588</v>
      </c>
      <c r="AY59" s="192">
        <f t="shared" si="25"/>
        <v>17.5</v>
      </c>
    </row>
    <row r="60" spans="1:51" ht="14.25" customHeight="1">
      <c r="A60" s="201" t="s">
        <v>45</v>
      </c>
      <c r="B60" s="212" t="s">
        <v>236</v>
      </c>
      <c r="C60" s="94">
        <v>-23</v>
      </c>
      <c r="D60" s="103">
        <f t="shared" si="13"/>
        <v>-23</v>
      </c>
      <c r="E60" s="2">
        <v>0</v>
      </c>
      <c r="F60" s="107">
        <f t="shared" si="14"/>
        <v>0</v>
      </c>
      <c r="G60" s="97">
        <f t="shared" si="15"/>
        <v>-23</v>
      </c>
      <c r="H60" s="25"/>
      <c r="I60" s="100">
        <f t="shared" si="16"/>
        <v>0</v>
      </c>
      <c r="J60" s="12" t="s">
        <v>366</v>
      </c>
      <c r="K60" s="2"/>
      <c r="L60" s="2"/>
      <c r="M60" s="2"/>
      <c r="N60" s="11"/>
      <c r="O60" s="2"/>
      <c r="P60" s="108">
        <f t="shared" si="17"/>
        <v>15</v>
      </c>
      <c r="Q60" s="167"/>
      <c r="R60" s="164"/>
      <c r="S60" s="110">
        <f t="shared" si="18"/>
        <v>0</v>
      </c>
      <c r="T60" s="12"/>
      <c r="U60" s="2"/>
      <c r="V60" s="2" t="s">
        <v>366</v>
      </c>
      <c r="W60" s="2"/>
      <c r="X60" s="2" t="s">
        <v>366</v>
      </c>
      <c r="Y60" s="2" t="s">
        <v>366</v>
      </c>
      <c r="Z60" s="2"/>
      <c r="AA60" s="2"/>
      <c r="AB60" s="2"/>
      <c r="AC60" s="238"/>
      <c r="AD60" s="238" t="s">
        <v>366</v>
      </c>
      <c r="AE60" s="307"/>
      <c r="AF60" s="93">
        <f t="shared" si="19"/>
        <v>20</v>
      </c>
      <c r="AG60" s="12" t="s">
        <v>366</v>
      </c>
      <c r="AH60" s="224"/>
      <c r="AI60" s="26" t="s">
        <v>366</v>
      </c>
      <c r="AJ60" s="68"/>
      <c r="AK60" s="2"/>
      <c r="AL60" s="68"/>
      <c r="AM60" s="69"/>
      <c r="AN60" s="115">
        <f t="shared" si="20"/>
        <v>16</v>
      </c>
      <c r="AO60" s="12" t="s">
        <v>366</v>
      </c>
      <c r="AP60" s="2"/>
      <c r="AQ60" s="116">
        <f t="shared" si="21"/>
        <v>8</v>
      </c>
      <c r="AR60" s="45"/>
      <c r="AS60" s="46"/>
      <c r="AT60" s="224" t="s">
        <v>366</v>
      </c>
      <c r="AU60" s="118">
        <f t="shared" si="22"/>
        <v>15</v>
      </c>
      <c r="AV60" s="153">
        <f t="shared" si="23"/>
        <v>51</v>
      </c>
      <c r="AW60" s="241" t="s">
        <v>51</v>
      </c>
      <c r="AX60" s="191">
        <f t="shared" si="24"/>
        <v>0.6696428571428571</v>
      </c>
      <c r="AY60" s="192">
        <f t="shared" si="25"/>
        <v>15.937499999999998</v>
      </c>
    </row>
    <row r="61" spans="1:51" ht="14.25" customHeight="1">
      <c r="A61" s="326" t="s">
        <v>43</v>
      </c>
      <c r="B61" s="330" t="s">
        <v>78</v>
      </c>
      <c r="C61" s="95"/>
      <c r="D61" s="103">
        <f t="shared" si="13"/>
        <v>0</v>
      </c>
      <c r="E61" s="91"/>
      <c r="F61" s="107">
        <f t="shared" si="14"/>
        <v>0</v>
      </c>
      <c r="G61" s="97">
        <f t="shared" si="15"/>
        <v>0</v>
      </c>
      <c r="H61" s="25"/>
      <c r="I61" s="100">
        <f t="shared" si="16"/>
        <v>0</v>
      </c>
      <c r="J61" s="12"/>
      <c r="K61" s="2"/>
      <c r="L61" s="2"/>
      <c r="M61" s="2"/>
      <c r="N61" s="11"/>
      <c r="O61" s="2"/>
      <c r="P61" s="108">
        <f t="shared" si="17"/>
        <v>0</v>
      </c>
      <c r="Q61" s="90"/>
      <c r="R61" s="165"/>
      <c r="S61" s="110">
        <f t="shared" si="18"/>
        <v>0</v>
      </c>
      <c r="T61" s="308"/>
      <c r="U61" s="2"/>
      <c r="V61" s="2"/>
      <c r="W61" s="2"/>
      <c r="X61" s="2"/>
      <c r="Y61" s="2"/>
      <c r="Z61" s="2"/>
      <c r="AA61" s="2"/>
      <c r="AB61" s="2"/>
      <c r="AC61" s="238" t="s">
        <v>366</v>
      </c>
      <c r="AD61" s="238" t="s">
        <v>366</v>
      </c>
      <c r="AE61" s="238" t="s">
        <v>366</v>
      </c>
      <c r="AF61" s="93">
        <f t="shared" si="19"/>
        <v>15</v>
      </c>
      <c r="AG61" s="12"/>
      <c r="AH61" s="224"/>
      <c r="AI61" s="26" t="s">
        <v>366</v>
      </c>
      <c r="AJ61" s="2"/>
      <c r="AK61" s="2"/>
      <c r="AL61" s="2"/>
      <c r="AM61" s="69"/>
      <c r="AN61" s="115">
        <f t="shared" si="20"/>
        <v>8</v>
      </c>
      <c r="AO61" s="12"/>
      <c r="AP61" s="2"/>
      <c r="AQ61" s="116">
        <f t="shared" si="21"/>
        <v>0</v>
      </c>
      <c r="AR61" s="45"/>
      <c r="AS61" s="46"/>
      <c r="AT61" s="224" t="s">
        <v>366</v>
      </c>
      <c r="AU61" s="118">
        <f t="shared" si="22"/>
        <v>15</v>
      </c>
      <c r="AV61" s="153">
        <f t="shared" si="23"/>
        <v>38</v>
      </c>
      <c r="AW61" s="241" t="s">
        <v>52</v>
      </c>
      <c r="AX61" s="191">
        <f t="shared" si="24"/>
        <v>0.4989495798319327</v>
      </c>
      <c r="AY61" s="192">
        <f t="shared" si="25"/>
        <v>11.875</v>
      </c>
    </row>
    <row r="62" spans="1:51" ht="14.25" customHeight="1">
      <c r="A62" s="326" t="s">
        <v>15</v>
      </c>
      <c r="B62" s="330" t="s">
        <v>133</v>
      </c>
      <c r="C62" s="95"/>
      <c r="D62" s="103">
        <f t="shared" si="13"/>
        <v>0</v>
      </c>
      <c r="E62" s="91"/>
      <c r="F62" s="107">
        <f t="shared" si="14"/>
        <v>0</v>
      </c>
      <c r="G62" s="97">
        <f t="shared" si="15"/>
        <v>0</v>
      </c>
      <c r="H62" s="25"/>
      <c r="I62" s="100">
        <f t="shared" si="16"/>
        <v>0</v>
      </c>
      <c r="J62" s="12"/>
      <c r="K62" s="2"/>
      <c r="L62" s="2"/>
      <c r="M62" s="2"/>
      <c r="N62" s="11"/>
      <c r="O62" s="2"/>
      <c r="P62" s="108">
        <f t="shared" si="17"/>
        <v>0</v>
      </c>
      <c r="Q62" s="90"/>
      <c r="R62" s="165"/>
      <c r="S62" s="110">
        <f t="shared" si="18"/>
        <v>0</v>
      </c>
      <c r="T62" s="308"/>
      <c r="U62" s="2"/>
      <c r="V62" s="2"/>
      <c r="W62" s="2"/>
      <c r="X62" s="2"/>
      <c r="Y62" s="2"/>
      <c r="Z62" s="2"/>
      <c r="AA62" s="2"/>
      <c r="AB62" s="2"/>
      <c r="AC62" s="238" t="s">
        <v>366</v>
      </c>
      <c r="AD62" s="238" t="s">
        <v>366</v>
      </c>
      <c r="AE62" s="238" t="s">
        <v>366</v>
      </c>
      <c r="AF62" s="93">
        <f t="shared" si="19"/>
        <v>15</v>
      </c>
      <c r="AG62" s="12"/>
      <c r="AH62" s="224"/>
      <c r="AI62" s="252"/>
      <c r="AJ62" s="2"/>
      <c r="AK62" s="2"/>
      <c r="AL62" s="2"/>
      <c r="AM62" s="6"/>
      <c r="AN62" s="115">
        <f t="shared" si="20"/>
        <v>0</v>
      </c>
      <c r="AO62" s="12"/>
      <c r="AP62" s="2"/>
      <c r="AQ62" s="116">
        <f t="shared" si="21"/>
        <v>0</v>
      </c>
      <c r="AR62" s="45"/>
      <c r="AS62" s="46"/>
      <c r="AT62" s="224"/>
      <c r="AU62" s="118">
        <f t="shared" si="22"/>
        <v>0</v>
      </c>
      <c r="AV62" s="153">
        <f t="shared" si="23"/>
        <v>15</v>
      </c>
      <c r="AW62" s="241" t="s">
        <v>53</v>
      </c>
      <c r="AX62" s="191">
        <f t="shared" si="24"/>
        <v>0.19695378151260504</v>
      </c>
      <c r="AY62" s="192">
        <f t="shared" si="25"/>
        <v>4.6875</v>
      </c>
    </row>
    <row r="63" spans="1:51" ht="14.25" customHeight="1">
      <c r="A63" s="201" t="s">
        <v>11</v>
      </c>
      <c r="B63" s="212" t="s">
        <v>68</v>
      </c>
      <c r="C63" s="94">
        <v>-34</v>
      </c>
      <c r="D63" s="103">
        <f t="shared" si="13"/>
        <v>-34</v>
      </c>
      <c r="E63" s="2">
        <v>-2</v>
      </c>
      <c r="F63" s="107">
        <f t="shared" si="14"/>
        <v>0</v>
      </c>
      <c r="G63" s="97">
        <f t="shared" si="15"/>
        <v>-34</v>
      </c>
      <c r="H63" s="25"/>
      <c r="I63" s="100">
        <f t="shared" si="16"/>
        <v>0</v>
      </c>
      <c r="J63" s="12"/>
      <c r="K63" s="2"/>
      <c r="L63" s="2"/>
      <c r="M63" s="2"/>
      <c r="N63" s="11"/>
      <c r="O63" s="2"/>
      <c r="P63" s="108">
        <f t="shared" si="17"/>
        <v>0</v>
      </c>
      <c r="Q63" s="12"/>
      <c r="R63" s="164"/>
      <c r="S63" s="110">
        <f t="shared" si="18"/>
        <v>0</v>
      </c>
      <c r="T63" s="12"/>
      <c r="U63" s="2"/>
      <c r="V63" s="2"/>
      <c r="W63" s="2" t="s">
        <v>366</v>
      </c>
      <c r="X63" s="2"/>
      <c r="Y63" s="2"/>
      <c r="Z63" s="2"/>
      <c r="AA63" s="2"/>
      <c r="AB63" s="2" t="s">
        <v>366</v>
      </c>
      <c r="AC63" s="2"/>
      <c r="AD63" s="2"/>
      <c r="AE63" s="2" t="s">
        <v>366</v>
      </c>
      <c r="AF63" s="93">
        <f t="shared" si="19"/>
        <v>15</v>
      </c>
      <c r="AG63" s="12"/>
      <c r="AH63" s="224"/>
      <c r="AI63" s="252"/>
      <c r="AJ63" s="2"/>
      <c r="AK63" s="2"/>
      <c r="AL63" s="2"/>
      <c r="AM63" s="6"/>
      <c r="AN63" s="115">
        <f t="shared" si="20"/>
        <v>0</v>
      </c>
      <c r="AO63" s="12" t="s">
        <v>366</v>
      </c>
      <c r="AP63" s="2" t="s">
        <v>366</v>
      </c>
      <c r="AQ63" s="116">
        <f t="shared" si="21"/>
        <v>16</v>
      </c>
      <c r="AR63" s="45"/>
      <c r="AS63" s="46"/>
      <c r="AT63" s="224" t="s">
        <v>366</v>
      </c>
      <c r="AU63" s="118">
        <f t="shared" si="22"/>
        <v>15</v>
      </c>
      <c r="AV63" s="153">
        <f t="shared" si="23"/>
        <v>12</v>
      </c>
      <c r="AW63" s="241" t="s">
        <v>54</v>
      </c>
      <c r="AX63" s="191">
        <f t="shared" si="24"/>
        <v>0.15756302521008403</v>
      </c>
      <c r="AY63" s="192">
        <f t="shared" si="25"/>
        <v>3.75</v>
      </c>
    </row>
    <row r="64" spans="1:51" ht="14.25" customHeight="1">
      <c r="A64" s="327" t="s">
        <v>40</v>
      </c>
      <c r="B64" s="328" t="s">
        <v>373</v>
      </c>
      <c r="C64" s="95"/>
      <c r="D64" s="103">
        <f t="shared" si="13"/>
        <v>0</v>
      </c>
      <c r="E64" s="91"/>
      <c r="F64" s="107">
        <f t="shared" si="14"/>
        <v>0</v>
      </c>
      <c r="G64" s="97">
        <f t="shared" si="15"/>
        <v>0</v>
      </c>
      <c r="H64" s="25"/>
      <c r="I64" s="100">
        <f t="shared" si="16"/>
        <v>0</v>
      </c>
      <c r="J64" s="12"/>
      <c r="K64" s="2"/>
      <c r="L64" s="2"/>
      <c r="M64" s="2"/>
      <c r="N64" s="11"/>
      <c r="O64" s="2"/>
      <c r="P64" s="108">
        <f t="shared" si="17"/>
        <v>0</v>
      </c>
      <c r="Q64" s="12"/>
      <c r="R64" s="164"/>
      <c r="S64" s="110">
        <f t="shared" si="18"/>
        <v>0</v>
      </c>
      <c r="T64" s="308"/>
      <c r="U64" s="2"/>
      <c r="V64" s="2"/>
      <c r="W64" s="2"/>
      <c r="X64" s="91"/>
      <c r="Y64" s="91"/>
      <c r="Z64" s="91"/>
      <c r="AA64" s="91"/>
      <c r="AB64" s="91"/>
      <c r="AC64" s="91"/>
      <c r="AD64" s="91"/>
      <c r="AE64" s="91"/>
      <c r="AF64" s="93">
        <f t="shared" si="19"/>
        <v>0</v>
      </c>
      <c r="AG64" s="67"/>
      <c r="AH64" s="224"/>
      <c r="AI64" s="253"/>
      <c r="AJ64" s="333"/>
      <c r="AK64" s="2"/>
      <c r="AL64" s="91"/>
      <c r="AM64" s="334"/>
      <c r="AN64" s="115">
        <f t="shared" si="20"/>
        <v>0</v>
      </c>
      <c r="AO64" s="90"/>
      <c r="AP64" s="91"/>
      <c r="AQ64" s="116">
        <f t="shared" si="21"/>
        <v>0</v>
      </c>
      <c r="AR64" s="335"/>
      <c r="AS64" s="336"/>
      <c r="AT64" s="337"/>
      <c r="AU64" s="118">
        <f t="shared" si="22"/>
        <v>0</v>
      </c>
      <c r="AV64" s="153">
        <f t="shared" si="23"/>
        <v>0</v>
      </c>
      <c r="AW64" s="241" t="s">
        <v>55</v>
      </c>
      <c r="AX64" s="191">
        <f t="shared" si="24"/>
        <v>0</v>
      </c>
      <c r="AY64" s="192">
        <f t="shared" si="25"/>
        <v>0</v>
      </c>
    </row>
    <row r="65" spans="1:51" ht="14.25" customHeight="1" thickBot="1">
      <c r="A65" s="201" t="s">
        <v>56</v>
      </c>
      <c r="B65" s="215" t="s">
        <v>311</v>
      </c>
      <c r="C65" s="135">
        <v>-23</v>
      </c>
      <c r="D65" s="137">
        <f t="shared" si="13"/>
        <v>-23</v>
      </c>
      <c r="E65" s="23">
        <v>0</v>
      </c>
      <c r="F65" s="104">
        <f t="shared" si="14"/>
        <v>0</v>
      </c>
      <c r="G65" s="98">
        <f t="shared" si="15"/>
        <v>-23</v>
      </c>
      <c r="H65" s="25"/>
      <c r="I65" s="101">
        <f t="shared" si="16"/>
        <v>0</v>
      </c>
      <c r="J65" s="12"/>
      <c r="K65" s="23"/>
      <c r="L65" s="23"/>
      <c r="M65" s="23"/>
      <c r="N65" s="24"/>
      <c r="O65" s="23"/>
      <c r="P65" s="109">
        <f t="shared" si="17"/>
        <v>0</v>
      </c>
      <c r="Q65" s="310"/>
      <c r="R65" s="169"/>
      <c r="S65" s="113">
        <f t="shared" si="18"/>
        <v>0</v>
      </c>
      <c r="T65" s="308"/>
      <c r="U65" s="2"/>
      <c r="V65" s="2"/>
      <c r="W65" s="2"/>
      <c r="X65" s="2"/>
      <c r="Y65" s="2"/>
      <c r="Z65" s="2"/>
      <c r="AA65" s="2"/>
      <c r="AB65" s="238"/>
      <c r="AC65" s="238" t="s">
        <v>366</v>
      </c>
      <c r="AD65" s="307"/>
      <c r="AE65" s="307"/>
      <c r="AF65" s="114">
        <f t="shared" si="19"/>
        <v>5</v>
      </c>
      <c r="AG65" s="63"/>
      <c r="AH65" s="226"/>
      <c r="AI65" s="253"/>
      <c r="AJ65" s="66"/>
      <c r="AK65" s="66"/>
      <c r="AL65" s="66"/>
      <c r="AM65" s="6"/>
      <c r="AN65" s="92">
        <f t="shared" si="20"/>
        <v>0</v>
      </c>
      <c r="AO65" s="21"/>
      <c r="AP65" s="23"/>
      <c r="AQ65" s="117">
        <f t="shared" si="21"/>
        <v>0</v>
      </c>
      <c r="AR65" s="47"/>
      <c r="AS65" s="48"/>
      <c r="AT65" s="224"/>
      <c r="AU65" s="119">
        <f t="shared" si="22"/>
        <v>0</v>
      </c>
      <c r="AV65" s="155">
        <f t="shared" si="23"/>
        <v>-18</v>
      </c>
      <c r="AW65" s="241" t="s">
        <v>56</v>
      </c>
      <c r="AX65" s="193">
        <f t="shared" si="24"/>
        <v>-0.23634453781512604</v>
      </c>
      <c r="AY65" s="194">
        <f t="shared" si="25"/>
        <v>-5.625</v>
      </c>
    </row>
    <row r="66" spans="1:51" s="81" customFormat="1" ht="20.25" customHeight="1" thickBot="1">
      <c r="A66" s="1001" t="s">
        <v>117</v>
      </c>
      <c r="B66" s="1002"/>
      <c r="C66" s="78">
        <f>SUM(C6:C65)</f>
        <v>-121</v>
      </c>
      <c r="D66" s="105">
        <f>SUM(D6:D65)</f>
        <v>-121</v>
      </c>
      <c r="E66" s="79">
        <f>SUM(E6:E65)</f>
        <v>27</v>
      </c>
      <c r="F66" s="105">
        <f>SUM(F6:F65)</f>
        <v>197</v>
      </c>
      <c r="G66" s="99">
        <f>SUM(G6:G65)</f>
        <v>76</v>
      </c>
      <c r="H66" s="78">
        <f>COUNTA(H6:H65)</f>
        <v>34</v>
      </c>
      <c r="I66" s="102">
        <f>SUM(I6:I65)</f>
        <v>510</v>
      </c>
      <c r="J66" s="78">
        <f aca="true" t="shared" si="26" ref="J66:O66">COUNTA(J6:J65)</f>
        <v>42</v>
      </c>
      <c r="K66" s="79">
        <f t="shared" si="26"/>
        <v>5</v>
      </c>
      <c r="L66" s="79">
        <f t="shared" si="26"/>
        <v>0</v>
      </c>
      <c r="M66" s="79">
        <f t="shared" si="26"/>
        <v>0</v>
      </c>
      <c r="N66" s="79">
        <f t="shared" si="26"/>
        <v>0</v>
      </c>
      <c r="O66" s="79">
        <f t="shared" si="26"/>
        <v>0</v>
      </c>
      <c r="P66" s="111">
        <f>SUM(P6:P65)</f>
        <v>705</v>
      </c>
      <c r="Q66" s="78">
        <f>COUNTA(Q6:Q65)</f>
        <v>0</v>
      </c>
      <c r="R66" s="79">
        <f>COUNTA(R6:R65)</f>
        <v>45</v>
      </c>
      <c r="S66" s="112">
        <f>SUM(S6:S65)</f>
        <v>675</v>
      </c>
      <c r="T66" s="78">
        <f aca="true" t="shared" si="27" ref="T66:AE66">COUNTA(T6:T65)</f>
        <v>37</v>
      </c>
      <c r="U66" s="79">
        <f t="shared" si="27"/>
        <v>40</v>
      </c>
      <c r="V66" s="79">
        <f t="shared" si="27"/>
        <v>43</v>
      </c>
      <c r="W66" s="79">
        <f t="shared" si="27"/>
        <v>46</v>
      </c>
      <c r="X66" s="79">
        <f t="shared" si="27"/>
        <v>42</v>
      </c>
      <c r="Y66" s="79">
        <f t="shared" si="27"/>
        <v>43</v>
      </c>
      <c r="Z66" s="79">
        <f t="shared" si="27"/>
        <v>44</v>
      </c>
      <c r="AA66" s="79">
        <f t="shared" si="27"/>
        <v>41</v>
      </c>
      <c r="AB66" s="79">
        <f t="shared" si="27"/>
        <v>43</v>
      </c>
      <c r="AC66" s="79">
        <f t="shared" si="27"/>
        <v>49</v>
      </c>
      <c r="AD66" s="79">
        <f t="shared" si="27"/>
        <v>48</v>
      </c>
      <c r="AE66" s="79">
        <f t="shared" si="27"/>
        <v>47</v>
      </c>
      <c r="AF66" s="123">
        <f>SUM(AF6:AF65)</f>
        <v>2615</v>
      </c>
      <c r="AG66" s="78">
        <f>COUNTA(AG6:AG65)</f>
        <v>27</v>
      </c>
      <c r="AH66" s="80">
        <f aca="true" t="shared" si="28" ref="AH66:AM66">COUNTA(AH6:AH65)</f>
        <v>3</v>
      </c>
      <c r="AI66" s="79">
        <f t="shared" si="28"/>
        <v>41</v>
      </c>
      <c r="AJ66" s="79">
        <f t="shared" si="28"/>
        <v>23</v>
      </c>
      <c r="AK66" s="79">
        <f t="shared" si="28"/>
        <v>3</v>
      </c>
      <c r="AL66" s="79">
        <f t="shared" si="28"/>
        <v>26</v>
      </c>
      <c r="AM66" s="79">
        <f t="shared" si="28"/>
        <v>36</v>
      </c>
      <c r="AN66" s="122">
        <f>SUM(AN6:AN65)</f>
        <v>1272</v>
      </c>
      <c r="AO66" s="78">
        <f>COUNTA(AO6:AO65)</f>
        <v>40</v>
      </c>
      <c r="AP66" s="79">
        <f>COUNTA(AP6:AP65)</f>
        <v>36</v>
      </c>
      <c r="AQ66" s="121">
        <f>SUM(AQ6:AQ65)</f>
        <v>608</v>
      </c>
      <c r="AR66" s="78">
        <f>COUNTA(AR6:AR65)</f>
        <v>13</v>
      </c>
      <c r="AS66" s="79">
        <f>COUNTA(AS6:AS65)</f>
        <v>11</v>
      </c>
      <c r="AT66" s="80">
        <f>COUNTA(AT6:AT65)</f>
        <v>53</v>
      </c>
      <c r="AU66" s="120">
        <f>SUM(AU6:AU65)</f>
        <v>1155</v>
      </c>
      <c r="AV66" s="156">
        <f t="shared" si="23"/>
        <v>7616</v>
      </c>
      <c r="AW66" s="181" t="s">
        <v>119</v>
      </c>
      <c r="AX66" s="195">
        <f>SUM(AX6:AX65)</f>
        <v>100.00000000000001</v>
      </c>
      <c r="AY66" s="197">
        <f>SUM(AY6:AY65)</f>
        <v>2380</v>
      </c>
    </row>
    <row r="67" spans="1:51" s="75" customFormat="1" ht="21" customHeight="1">
      <c r="A67" s="985" t="s">
        <v>176</v>
      </c>
      <c r="B67" s="986"/>
      <c r="C67" s="959" t="s">
        <v>400</v>
      </c>
      <c r="D67" s="944"/>
      <c r="E67" s="944"/>
      <c r="F67" s="944"/>
      <c r="G67" s="945"/>
      <c r="H67" s="980" t="s">
        <v>401</v>
      </c>
      <c r="I67" s="981"/>
      <c r="J67" s="959" t="s">
        <v>400</v>
      </c>
      <c r="K67" s="944"/>
      <c r="L67" s="944"/>
      <c r="M67" s="944"/>
      <c r="N67" s="944"/>
      <c r="O67" s="944"/>
      <c r="P67" s="945"/>
      <c r="Q67" s="959" t="s">
        <v>400</v>
      </c>
      <c r="R67" s="944"/>
      <c r="S67" s="945"/>
      <c r="T67" s="959" t="s">
        <v>404</v>
      </c>
      <c r="U67" s="944"/>
      <c r="V67" s="944"/>
      <c r="W67" s="944"/>
      <c r="X67" s="944"/>
      <c r="Y67" s="944"/>
      <c r="Z67" s="944"/>
      <c r="AA67" s="944"/>
      <c r="AB67" s="944"/>
      <c r="AC67" s="944"/>
      <c r="AD67" s="944"/>
      <c r="AE67" s="944"/>
      <c r="AF67" s="945"/>
      <c r="AG67" s="943" t="s">
        <v>179</v>
      </c>
      <c r="AH67" s="1089"/>
      <c r="AI67" s="944"/>
      <c r="AJ67" s="944"/>
      <c r="AK67" s="944"/>
      <c r="AL67" s="944"/>
      <c r="AM67" s="944"/>
      <c r="AN67" s="1048"/>
      <c r="AO67" s="959" t="s">
        <v>400</v>
      </c>
      <c r="AP67" s="944"/>
      <c r="AQ67" s="945"/>
      <c r="AR67" s="943" t="s">
        <v>177</v>
      </c>
      <c r="AS67" s="944"/>
      <c r="AT67" s="944"/>
      <c r="AU67" s="945"/>
      <c r="AV67" s="82">
        <f>SUM(AV6:AV65)</f>
        <v>7616</v>
      </c>
      <c r="AW67" s="183"/>
      <c r="AX67" s="185"/>
      <c r="AY67" s="186"/>
    </row>
    <row r="68" spans="1:51" s="76" customFormat="1" ht="21" customHeight="1">
      <c r="A68" s="987"/>
      <c r="B68" s="988"/>
      <c r="C68" s="1051"/>
      <c r="D68" s="1052"/>
      <c r="E68" s="1052"/>
      <c r="F68" s="1052"/>
      <c r="G68" s="1053"/>
      <c r="H68" s="1054"/>
      <c r="I68" s="1055"/>
      <c r="J68" s="1090"/>
      <c r="K68" s="999"/>
      <c r="L68" s="999"/>
      <c r="M68" s="999"/>
      <c r="N68" s="999"/>
      <c r="O68" s="999"/>
      <c r="P68" s="1000"/>
      <c r="Q68" s="968" t="s">
        <v>402</v>
      </c>
      <c r="R68" s="969"/>
      <c r="S68" s="970"/>
      <c r="T68" s="962"/>
      <c r="U68" s="963"/>
      <c r="V68" s="963"/>
      <c r="W68" s="963"/>
      <c r="X68" s="963"/>
      <c r="Y68" s="963"/>
      <c r="Z68" s="963"/>
      <c r="AA68" s="963"/>
      <c r="AB68" s="963"/>
      <c r="AC68" s="963"/>
      <c r="AD68" s="963"/>
      <c r="AE68" s="963"/>
      <c r="AF68" s="964"/>
      <c r="AG68" s="1056"/>
      <c r="AH68" s="1091"/>
      <c r="AI68" s="1024"/>
      <c r="AJ68" s="1024"/>
      <c r="AK68" s="1024"/>
      <c r="AL68" s="1024"/>
      <c r="AM68" s="1024"/>
      <c r="AN68" s="1057"/>
      <c r="AO68" s="968" t="s">
        <v>406</v>
      </c>
      <c r="AP68" s="969"/>
      <c r="AQ68" s="970"/>
      <c r="AR68" s="1067"/>
      <c r="AS68" s="963"/>
      <c r="AT68" s="963"/>
      <c r="AU68" s="964"/>
      <c r="AV68" s="199">
        <f>60*AY5</f>
        <v>19200</v>
      </c>
      <c r="AW68" s="200">
        <f>AV66/AV68*100</f>
        <v>39.666666666666664</v>
      </c>
      <c r="AX68" s="201"/>
      <c r="AY68" s="257">
        <f>AY66/60</f>
        <v>39.666666666666664</v>
      </c>
    </row>
    <row r="69" spans="1:51" s="76" customFormat="1" ht="21" customHeight="1" thickBot="1">
      <c r="A69" s="1049" t="s">
        <v>363</v>
      </c>
      <c r="B69" s="1050"/>
      <c r="C69" s="922" t="s">
        <v>180</v>
      </c>
      <c r="D69" s="923"/>
      <c r="E69" s="923"/>
      <c r="F69" s="923"/>
      <c r="G69" s="924"/>
      <c r="H69" s="960" t="s">
        <v>180</v>
      </c>
      <c r="I69" s="961"/>
      <c r="J69" s="922" t="s">
        <v>180</v>
      </c>
      <c r="K69" s="923"/>
      <c r="L69" s="923"/>
      <c r="M69" s="923"/>
      <c r="N69" s="923"/>
      <c r="O69" s="923"/>
      <c r="P69" s="924"/>
      <c r="Q69" s="925" t="s">
        <v>403</v>
      </c>
      <c r="R69" s="926"/>
      <c r="S69" s="927"/>
      <c r="T69" s="928" t="s">
        <v>182</v>
      </c>
      <c r="U69" s="929"/>
      <c r="V69" s="929"/>
      <c r="W69" s="929"/>
      <c r="X69" s="929"/>
      <c r="Y69" s="929"/>
      <c r="Z69" s="929"/>
      <c r="AA69" s="929"/>
      <c r="AB69" s="929"/>
      <c r="AC69" s="929"/>
      <c r="AD69" s="929"/>
      <c r="AE69" s="929"/>
      <c r="AF69" s="930"/>
      <c r="AG69" s="1058" t="s">
        <v>180</v>
      </c>
      <c r="AH69" s="1086"/>
      <c r="AI69" s="1059"/>
      <c r="AJ69" s="1059"/>
      <c r="AK69" s="1059"/>
      <c r="AL69" s="1059"/>
      <c r="AM69" s="1059"/>
      <c r="AN69" s="1060"/>
      <c r="AO69" s="1088" t="s">
        <v>349</v>
      </c>
      <c r="AP69" s="926"/>
      <c r="AQ69" s="927"/>
      <c r="AR69" s="1084" t="s">
        <v>349</v>
      </c>
      <c r="AS69" s="929"/>
      <c r="AT69" s="929"/>
      <c r="AU69" s="930"/>
      <c r="AV69" s="256" t="s">
        <v>282</v>
      </c>
      <c r="AW69" s="204" t="s">
        <v>364</v>
      </c>
      <c r="AX69" s="205"/>
      <c r="AY69" s="206" t="s">
        <v>365</v>
      </c>
    </row>
    <row r="70" spans="1:55" s="76" customFormat="1" ht="21" customHeight="1" thickBot="1">
      <c r="A70" s="1049" t="s">
        <v>270</v>
      </c>
      <c r="B70" s="1050"/>
      <c r="C70" s="922"/>
      <c r="D70" s="923"/>
      <c r="E70" s="923"/>
      <c r="F70" s="923"/>
      <c r="G70" s="924"/>
      <c r="H70" s="960"/>
      <c r="I70" s="961"/>
      <c r="J70" s="922"/>
      <c r="K70" s="923"/>
      <c r="L70" s="923"/>
      <c r="M70" s="923"/>
      <c r="N70" s="923"/>
      <c r="O70" s="923"/>
      <c r="P70" s="924"/>
      <c r="Q70" s="925"/>
      <c r="R70" s="926"/>
      <c r="S70" s="927"/>
      <c r="T70" s="1085" t="s">
        <v>405</v>
      </c>
      <c r="U70" s="966"/>
      <c r="V70" s="966"/>
      <c r="W70" s="966"/>
      <c r="X70" s="966"/>
      <c r="Y70" s="966"/>
      <c r="Z70" s="966"/>
      <c r="AA70" s="966"/>
      <c r="AB70" s="966"/>
      <c r="AC70" s="966"/>
      <c r="AD70" s="966"/>
      <c r="AE70" s="966"/>
      <c r="AF70" s="967"/>
      <c r="AG70" s="1058"/>
      <c r="AH70" s="1086"/>
      <c r="AI70" s="1059"/>
      <c r="AJ70" s="1059"/>
      <c r="AK70" s="1059"/>
      <c r="AL70" s="1059"/>
      <c r="AM70" s="1059"/>
      <c r="AN70" s="1060"/>
      <c r="AO70" s="925"/>
      <c r="AP70" s="926"/>
      <c r="AQ70" s="927"/>
      <c r="AR70" s="1061"/>
      <c r="AS70" s="929"/>
      <c r="AT70" s="929"/>
      <c r="AU70" s="930"/>
      <c r="AV70" s="83"/>
      <c r="AW70" s="184"/>
      <c r="AX70" s="187"/>
      <c r="AY70" s="188"/>
      <c r="BC70" s="198"/>
    </row>
    <row r="71" ht="9" customHeight="1" thickBot="1">
      <c r="N71" s="4"/>
    </row>
    <row r="72" spans="1:14" ht="17.25" customHeight="1" thickBot="1">
      <c r="A72" s="975" t="s">
        <v>174</v>
      </c>
      <c r="B72" s="976"/>
      <c r="C72" s="977"/>
      <c r="D72" s="977"/>
      <c r="E72" s="977"/>
      <c r="F72" s="977"/>
      <c r="G72" s="978"/>
      <c r="H72" s="978"/>
      <c r="I72" s="978"/>
      <c r="J72" s="978"/>
      <c r="K72" s="978"/>
      <c r="L72" s="979"/>
      <c r="N72" s="4"/>
    </row>
    <row r="73" spans="1:31" ht="19.5" customHeight="1">
      <c r="A73" s="25" t="s">
        <v>62</v>
      </c>
      <c r="B73" s="74" t="s">
        <v>61</v>
      </c>
      <c r="C73" s="25" t="s">
        <v>104</v>
      </c>
      <c r="D73" s="982" t="s">
        <v>106</v>
      </c>
      <c r="E73" s="983"/>
      <c r="F73" s="983"/>
      <c r="G73" s="984"/>
      <c r="H73" s="25" t="s">
        <v>185</v>
      </c>
      <c r="I73" s="909" t="s">
        <v>183</v>
      </c>
      <c r="J73" s="909"/>
      <c r="K73" s="909"/>
      <c r="L73" s="910"/>
      <c r="M73" s="341"/>
      <c r="N73" s="4"/>
      <c r="T73" s="317"/>
      <c r="U73" s="969" t="s">
        <v>415</v>
      </c>
      <c r="V73" s="969"/>
      <c r="W73" s="969"/>
      <c r="X73" s="969"/>
      <c r="Y73" s="969"/>
      <c r="Z73" s="969"/>
      <c r="AA73" s="969"/>
      <c r="AB73" s="969"/>
      <c r="AC73" s="969"/>
      <c r="AD73" s="969"/>
      <c r="AE73" s="969"/>
    </row>
    <row r="74" spans="1:31" ht="19.5" customHeight="1">
      <c r="A74" s="12" t="s">
        <v>92</v>
      </c>
      <c r="B74" s="64" t="s">
        <v>93</v>
      </c>
      <c r="C74" s="12" t="s">
        <v>108</v>
      </c>
      <c r="D74" s="900" t="s">
        <v>109</v>
      </c>
      <c r="E74" s="901"/>
      <c r="F74" s="901"/>
      <c r="G74" s="902"/>
      <c r="H74" s="12" t="s">
        <v>186</v>
      </c>
      <c r="I74" s="909" t="s">
        <v>184</v>
      </c>
      <c r="J74" s="909"/>
      <c r="K74" s="909"/>
      <c r="L74" s="910"/>
      <c r="M74" s="341"/>
      <c r="N74" s="4"/>
      <c r="T74" s="307"/>
      <c r="U74" s="969" t="s">
        <v>416</v>
      </c>
      <c r="V74" s="969"/>
      <c r="W74" s="969"/>
      <c r="X74" s="969"/>
      <c r="Y74" s="969"/>
      <c r="Z74" s="969"/>
      <c r="AA74" s="969"/>
      <c r="AB74" s="969"/>
      <c r="AC74" s="969"/>
      <c r="AD74" s="969"/>
      <c r="AE74" s="969"/>
    </row>
    <row r="75" spans="1:21" ht="19.5" customHeight="1">
      <c r="A75" s="12" t="s">
        <v>94</v>
      </c>
      <c r="B75" s="64" t="s">
        <v>95</v>
      </c>
      <c r="C75" s="12" t="s">
        <v>111</v>
      </c>
      <c r="D75" s="900" t="s">
        <v>112</v>
      </c>
      <c r="E75" s="901"/>
      <c r="F75" s="901"/>
      <c r="G75" s="902"/>
      <c r="H75" s="162"/>
      <c r="I75" s="1104" t="s">
        <v>173</v>
      </c>
      <c r="J75" s="963"/>
      <c r="K75" s="963"/>
      <c r="L75" s="964"/>
      <c r="N75" s="4"/>
      <c r="U75" s="297"/>
    </row>
    <row r="76" spans="1:21" ht="19.5" customHeight="1">
      <c r="A76" s="12" t="s">
        <v>251</v>
      </c>
      <c r="B76" s="64" t="s">
        <v>252</v>
      </c>
      <c r="C76" s="12" t="s">
        <v>113</v>
      </c>
      <c r="D76" s="900" t="s">
        <v>149</v>
      </c>
      <c r="E76" s="901"/>
      <c r="F76" s="901"/>
      <c r="G76" s="902"/>
      <c r="H76" s="339"/>
      <c r="I76" s="1102" t="s">
        <v>418</v>
      </c>
      <c r="J76" s="1102"/>
      <c r="K76" s="1102"/>
      <c r="L76" s="1103"/>
      <c r="N76" s="4"/>
      <c r="U76" s="298"/>
    </row>
    <row r="77" spans="1:14" ht="19.5" customHeight="1">
      <c r="A77" s="12" t="s">
        <v>99</v>
      </c>
      <c r="B77" s="64" t="s">
        <v>130</v>
      </c>
      <c r="C77" s="235" t="s">
        <v>336</v>
      </c>
      <c r="D77" s="1081" t="s">
        <v>337</v>
      </c>
      <c r="E77" s="907"/>
      <c r="F77" s="907"/>
      <c r="G77" s="908"/>
      <c r="H77" s="329"/>
      <c r="I77" s="900" t="s">
        <v>419</v>
      </c>
      <c r="J77" s="1104"/>
      <c r="K77" s="1104"/>
      <c r="L77" s="1105"/>
      <c r="N77" s="4"/>
    </row>
    <row r="78" spans="1:14" ht="19.5" customHeight="1" thickBot="1">
      <c r="A78" s="70" t="s">
        <v>103</v>
      </c>
      <c r="B78" s="71" t="s">
        <v>105</v>
      </c>
      <c r="C78" s="338"/>
      <c r="D78" s="926"/>
      <c r="E78" s="929"/>
      <c r="F78" s="929"/>
      <c r="G78" s="930"/>
      <c r="H78" s="340"/>
      <c r="I78" s="1106" t="s">
        <v>420</v>
      </c>
      <c r="J78" s="1107"/>
      <c r="K78" s="1107"/>
      <c r="L78" s="1108"/>
      <c r="N78" s="4"/>
    </row>
    <row r="79" ht="13.5" thickBot="1">
      <c r="N79" s="4"/>
    </row>
    <row r="80" spans="1:14" ht="27.75" customHeight="1" thickBot="1">
      <c r="A80" s="179" t="s">
        <v>278</v>
      </c>
      <c r="B80" s="178" t="s">
        <v>277</v>
      </c>
      <c r="C80" s="1015" t="s">
        <v>156</v>
      </c>
      <c r="D80" s="1016"/>
      <c r="E80" s="1017"/>
      <c r="F80" s="1018" t="s">
        <v>157</v>
      </c>
      <c r="G80" s="1016"/>
      <c r="H80" s="1016"/>
      <c r="I80" s="1016"/>
      <c r="J80" s="1016"/>
      <c r="K80" s="1016"/>
      <c r="L80" s="1017"/>
      <c r="N80" s="4"/>
    </row>
    <row r="81" spans="1:14" ht="51.75" customHeight="1" thickBot="1">
      <c r="A81" s="172">
        <v>249</v>
      </c>
      <c r="B81" s="175" t="s">
        <v>150</v>
      </c>
      <c r="C81" s="1012" t="s">
        <v>255</v>
      </c>
      <c r="D81" s="1013"/>
      <c r="E81" s="1014"/>
      <c r="F81" s="1003" t="s">
        <v>153</v>
      </c>
      <c r="G81" s="1004"/>
      <c r="H81" s="1004"/>
      <c r="I81" s="1004"/>
      <c r="J81" s="1004"/>
      <c r="K81" s="1004"/>
      <c r="L81" s="1005"/>
      <c r="N81" s="4"/>
    </row>
    <row r="82" spans="1:15" ht="35.25" customHeight="1" thickBot="1">
      <c r="A82" s="173">
        <v>234</v>
      </c>
      <c r="B82" s="176" t="s">
        <v>151</v>
      </c>
      <c r="C82" s="1019" t="s">
        <v>368</v>
      </c>
      <c r="D82" s="1020"/>
      <c r="E82" s="1021"/>
      <c r="F82" s="1003" t="s">
        <v>154</v>
      </c>
      <c r="G82" s="1004"/>
      <c r="H82" s="1004"/>
      <c r="I82" s="1004"/>
      <c r="J82" s="1004"/>
      <c r="K82" s="1006"/>
      <c r="L82" s="1007"/>
      <c r="N82" s="4"/>
      <c r="O82" s="1" t="s">
        <v>276</v>
      </c>
    </row>
    <row r="83" spans="1:14" ht="35.25" customHeight="1" thickBot="1">
      <c r="A83" s="174">
        <v>227</v>
      </c>
      <c r="B83" s="177" t="s">
        <v>152</v>
      </c>
      <c r="C83" s="1025" t="s">
        <v>417</v>
      </c>
      <c r="D83" s="1026"/>
      <c r="E83" s="1027"/>
      <c r="F83" s="1008" t="s">
        <v>155</v>
      </c>
      <c r="G83" s="1009"/>
      <c r="H83" s="1009"/>
      <c r="I83" s="1009"/>
      <c r="J83" s="1009"/>
      <c r="K83" s="1010"/>
      <c r="L83" s="1011"/>
      <c r="N83" s="4"/>
    </row>
    <row r="84" ht="13.5" thickBot="1">
      <c r="N84" s="4"/>
    </row>
    <row r="85" spans="1:14" ht="18" customHeight="1" thickBot="1">
      <c r="A85" s="1028" t="s">
        <v>377</v>
      </c>
      <c r="B85" s="1029"/>
      <c r="C85" s="1029"/>
      <c r="D85" s="1029"/>
      <c r="E85" s="1029"/>
      <c r="F85" s="1029"/>
      <c r="G85" s="1030"/>
      <c r="H85" s="1030"/>
      <c r="I85" s="1031"/>
      <c r="N85" s="4"/>
    </row>
    <row r="86" spans="1:14" ht="18" customHeight="1" thickBot="1">
      <c r="A86" s="57" t="s">
        <v>0</v>
      </c>
      <c r="B86" s="58" t="s">
        <v>168</v>
      </c>
      <c r="C86" s="1022" t="s">
        <v>169</v>
      </c>
      <c r="D86" s="1023"/>
      <c r="E86" s="1023"/>
      <c r="F86" s="1023"/>
      <c r="G86" s="1032" t="s">
        <v>170</v>
      </c>
      <c r="H86" s="1022"/>
      <c r="I86" s="1031"/>
      <c r="N86" s="4"/>
    </row>
    <row r="87" spans="1:14" ht="19.5" customHeight="1">
      <c r="A87" s="54" t="s">
        <v>1</v>
      </c>
      <c r="B87" s="50" t="s">
        <v>158</v>
      </c>
      <c r="C87" s="999" t="s">
        <v>163</v>
      </c>
      <c r="D87" s="999"/>
      <c r="E87" s="999"/>
      <c r="F87" s="999"/>
      <c r="G87" s="1033"/>
      <c r="H87" s="1034"/>
      <c r="I87" s="1035"/>
      <c r="N87" s="4"/>
    </row>
    <row r="88" spans="1:14" ht="19.5" customHeight="1">
      <c r="A88" s="55" t="s">
        <v>2</v>
      </c>
      <c r="B88" s="42" t="s">
        <v>194</v>
      </c>
      <c r="C88" s="1024" t="s">
        <v>164</v>
      </c>
      <c r="D88" s="1024"/>
      <c r="E88" s="1024"/>
      <c r="F88" s="1024"/>
      <c r="G88" s="1036"/>
      <c r="H88" s="1037"/>
      <c r="I88" s="1038"/>
      <c r="N88" s="4"/>
    </row>
    <row r="89" spans="1:14" ht="19.5" customHeight="1">
      <c r="A89" s="55" t="s">
        <v>3</v>
      </c>
      <c r="B89" s="233" t="s">
        <v>329</v>
      </c>
      <c r="C89" s="1079" t="s">
        <v>330</v>
      </c>
      <c r="D89" s="1024"/>
      <c r="E89" s="1024"/>
      <c r="F89" s="1024"/>
      <c r="G89" s="1036"/>
      <c r="H89" s="1037"/>
      <c r="I89" s="1038"/>
      <c r="N89" s="4"/>
    </row>
    <row r="90" spans="1:14" ht="19.5" customHeight="1">
      <c r="A90" s="55" t="s">
        <v>4</v>
      </c>
      <c r="B90" s="233" t="s">
        <v>331</v>
      </c>
      <c r="C90" s="1079" t="s">
        <v>332</v>
      </c>
      <c r="D90" s="1024"/>
      <c r="E90" s="1024"/>
      <c r="F90" s="1024"/>
      <c r="G90" s="1036"/>
      <c r="H90" s="1037"/>
      <c r="I90" s="1038"/>
      <c r="N90" s="4"/>
    </row>
    <row r="91" spans="1:14" ht="19.5" customHeight="1">
      <c r="A91" s="55" t="s">
        <v>5</v>
      </c>
      <c r="B91" s="233" t="s">
        <v>333</v>
      </c>
      <c r="C91" s="1052" t="s">
        <v>257</v>
      </c>
      <c r="D91" s="1052"/>
      <c r="E91" s="1052"/>
      <c r="F91" s="1052"/>
      <c r="G91" s="1036"/>
      <c r="H91" s="1037"/>
      <c r="I91" s="1038"/>
      <c r="N91" s="4"/>
    </row>
    <row r="92" spans="1:14" ht="19.5" customHeight="1" thickBot="1">
      <c r="A92" s="56" t="s">
        <v>6</v>
      </c>
      <c r="B92" s="234" t="s">
        <v>326</v>
      </c>
      <c r="C92" s="1078" t="s">
        <v>326</v>
      </c>
      <c r="D92" s="1009"/>
      <c r="E92" s="1009"/>
      <c r="F92" s="1009"/>
      <c r="G92" s="1039"/>
      <c r="H92" s="1040"/>
      <c r="I92" s="1041"/>
      <c r="N92" s="4"/>
    </row>
    <row r="93" spans="3:14" ht="13.5" thickBot="1">
      <c r="C93" s="1046"/>
      <c r="D93" s="1046"/>
      <c r="E93" s="1046"/>
      <c r="N93" s="4"/>
    </row>
    <row r="94" spans="1:14" ht="24.75" customHeight="1" thickBot="1">
      <c r="A94" s="1045" t="s">
        <v>378</v>
      </c>
      <c r="B94" s="1043"/>
      <c r="C94" s="1044"/>
      <c r="D94" s="1044"/>
      <c r="E94" s="1044"/>
      <c r="F94" s="1044"/>
      <c r="G94" s="1044"/>
      <c r="H94" s="1044"/>
      <c r="I94" s="979"/>
      <c r="N94" s="4"/>
    </row>
    <row r="95" spans="1:14" ht="9" customHeight="1" thickBot="1">
      <c r="A95" s="59"/>
      <c r="B95" s="59"/>
      <c r="C95" s="60"/>
      <c r="D95" s="60"/>
      <c r="E95" s="60"/>
      <c r="F95" s="60"/>
      <c r="G95" s="60"/>
      <c r="H95" s="60"/>
      <c r="I95" s="61"/>
      <c r="N95" s="4"/>
    </row>
    <row r="96" spans="1:14" ht="26.25" customHeight="1" thickBot="1">
      <c r="A96" s="1045" t="s">
        <v>379</v>
      </c>
      <c r="B96" s="1043"/>
      <c r="C96" s="1044"/>
      <c r="D96" s="1044"/>
      <c r="E96" s="1044"/>
      <c r="F96" s="1044"/>
      <c r="G96" s="1044"/>
      <c r="H96" s="1044"/>
      <c r="I96" s="979"/>
      <c r="N96" s="4"/>
    </row>
    <row r="97" spans="9:14" s="1" customFormat="1" ht="12">
      <c r="I97" s="10"/>
      <c r="N97" s="4"/>
    </row>
    <row r="98" spans="9:14" s="1" customFormat="1" ht="12">
      <c r="I98" s="10"/>
      <c r="N98" s="4"/>
    </row>
    <row r="99" spans="9:14" s="1" customFormat="1" ht="12">
      <c r="I99" s="10"/>
      <c r="N99" s="4"/>
    </row>
    <row r="100" spans="9:14" s="1" customFormat="1" ht="12">
      <c r="I100" s="10"/>
      <c r="N100" s="4"/>
    </row>
    <row r="101" spans="9:14" s="1" customFormat="1" ht="12">
      <c r="I101" s="10"/>
      <c r="N101" s="4"/>
    </row>
    <row r="102" spans="9:14" s="1" customFormat="1" ht="12">
      <c r="I102" s="10"/>
      <c r="N102" s="4"/>
    </row>
    <row r="103" spans="9:14" s="1" customFormat="1" ht="12">
      <c r="I103" s="10"/>
      <c r="N103" s="4"/>
    </row>
    <row r="104" spans="9:14" s="1" customFormat="1" ht="12">
      <c r="I104" s="10"/>
      <c r="N104" s="4"/>
    </row>
    <row r="105" spans="9:14" s="1" customFormat="1" ht="12">
      <c r="I105" s="10"/>
      <c r="N105" s="4"/>
    </row>
    <row r="106" spans="9:14" s="1" customFormat="1" ht="12">
      <c r="I106" s="10"/>
      <c r="N106" s="4"/>
    </row>
    <row r="107" spans="9:14" s="1" customFormat="1" ht="12">
      <c r="I107" s="10"/>
      <c r="N107" s="4"/>
    </row>
    <row r="108" s="1" customFormat="1" ht="12">
      <c r="I108" s="10"/>
    </row>
    <row r="109" s="1" customFormat="1" ht="12">
      <c r="I109" s="10"/>
    </row>
    <row r="110" s="1" customFormat="1" ht="12">
      <c r="I110" s="10"/>
    </row>
  </sheetData>
  <sheetProtection/>
  <mergeCells count="104">
    <mergeCell ref="A1:L1"/>
    <mergeCell ref="M1:AF1"/>
    <mergeCell ref="AG1:AW1"/>
    <mergeCell ref="A3:A5"/>
    <mergeCell ref="B3:B5"/>
    <mergeCell ref="C3:G3"/>
    <mergeCell ref="H3:I3"/>
    <mergeCell ref="J3:P3"/>
    <mergeCell ref="Q3:S3"/>
    <mergeCell ref="T3:AF3"/>
    <mergeCell ref="AG3:AN3"/>
    <mergeCell ref="AO3:AQ3"/>
    <mergeCell ref="AR3:AU3"/>
    <mergeCell ref="AV3:AV5"/>
    <mergeCell ref="AW3:AW5"/>
    <mergeCell ref="AX3:AX5"/>
    <mergeCell ref="AU4:AU5"/>
    <mergeCell ref="AY3:AY4"/>
    <mergeCell ref="D4:D5"/>
    <mergeCell ref="F4:F5"/>
    <mergeCell ref="G4:G5"/>
    <mergeCell ref="I4:I5"/>
    <mergeCell ref="P4:P5"/>
    <mergeCell ref="S4:S5"/>
    <mergeCell ref="AF4:AF5"/>
    <mergeCell ref="AN4:AN5"/>
    <mergeCell ref="AQ4:AQ5"/>
    <mergeCell ref="A66:B66"/>
    <mergeCell ref="A67:B68"/>
    <mergeCell ref="C67:G67"/>
    <mergeCell ref="H67:I67"/>
    <mergeCell ref="J67:P67"/>
    <mergeCell ref="Q67:S67"/>
    <mergeCell ref="T67:AF67"/>
    <mergeCell ref="AG67:AN67"/>
    <mergeCell ref="AO67:AQ67"/>
    <mergeCell ref="AR67:AU67"/>
    <mergeCell ref="C68:G68"/>
    <mergeCell ref="H68:I68"/>
    <mergeCell ref="J68:P68"/>
    <mergeCell ref="Q68:S68"/>
    <mergeCell ref="T68:AF68"/>
    <mergeCell ref="AG68:AN68"/>
    <mergeCell ref="AO68:AQ68"/>
    <mergeCell ref="AR68:AU68"/>
    <mergeCell ref="A69:B69"/>
    <mergeCell ref="C69:G69"/>
    <mergeCell ref="H69:I69"/>
    <mergeCell ref="J69:P69"/>
    <mergeCell ref="Q69:S69"/>
    <mergeCell ref="T69:AF69"/>
    <mergeCell ref="AG69:AN69"/>
    <mergeCell ref="AO69:AQ69"/>
    <mergeCell ref="AR69:AU69"/>
    <mergeCell ref="A70:B70"/>
    <mergeCell ref="C70:G70"/>
    <mergeCell ref="H70:I70"/>
    <mergeCell ref="J70:P70"/>
    <mergeCell ref="Q70:S70"/>
    <mergeCell ref="T70:AF70"/>
    <mergeCell ref="AG70:AN70"/>
    <mergeCell ref="AO70:AQ70"/>
    <mergeCell ref="AR70:AU70"/>
    <mergeCell ref="A72:L72"/>
    <mergeCell ref="D73:G73"/>
    <mergeCell ref="I73:L73"/>
    <mergeCell ref="D74:G74"/>
    <mergeCell ref="I74:L74"/>
    <mergeCell ref="D75:G75"/>
    <mergeCell ref="I75:L75"/>
    <mergeCell ref="D76:G76"/>
    <mergeCell ref="I76:L76"/>
    <mergeCell ref="D77:G77"/>
    <mergeCell ref="I77:L77"/>
    <mergeCell ref="D78:G78"/>
    <mergeCell ref="I78:L78"/>
    <mergeCell ref="C87:F87"/>
    <mergeCell ref="G87:I87"/>
    <mergeCell ref="C80:E80"/>
    <mergeCell ref="F80:L80"/>
    <mergeCell ref="C81:E81"/>
    <mergeCell ref="F81:L81"/>
    <mergeCell ref="C82:E82"/>
    <mergeCell ref="F82:L82"/>
    <mergeCell ref="G88:I88"/>
    <mergeCell ref="C89:F89"/>
    <mergeCell ref="G89:I89"/>
    <mergeCell ref="C90:F90"/>
    <mergeCell ref="G90:I90"/>
    <mergeCell ref="C83:E83"/>
    <mergeCell ref="F83:L83"/>
    <mergeCell ref="A85:I85"/>
    <mergeCell ref="C86:F86"/>
    <mergeCell ref="G86:I86"/>
    <mergeCell ref="U73:AE73"/>
    <mergeCell ref="U74:AE74"/>
    <mergeCell ref="A96:I96"/>
    <mergeCell ref="C91:F91"/>
    <mergeCell ref="G91:I91"/>
    <mergeCell ref="C92:F92"/>
    <mergeCell ref="G92:I92"/>
    <mergeCell ref="C93:E93"/>
    <mergeCell ref="A94:I94"/>
    <mergeCell ref="C88:F88"/>
  </mergeCells>
  <printOptions/>
  <pageMargins left="0.2362204724409449" right="0.1968503937007874" top="0.5511811023622047" bottom="0.35433070866141736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10"/>
  <sheetViews>
    <sheetView zoomScalePageLayoutView="0" workbookViewId="0" topLeftCell="A1">
      <pane xSplit="2" ySplit="1" topLeftCell="AE4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Y67" sqref="AY67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39" width="7.7109375" style="1" customWidth="1"/>
    <col min="40" max="40" width="8.28125" style="10" customWidth="1"/>
    <col min="41" max="42" width="8.8515625" style="1" customWidth="1"/>
    <col min="43" max="43" width="8.28125" style="10" customWidth="1"/>
    <col min="44" max="48" width="8.8515625" style="1" customWidth="1"/>
    <col min="49" max="49" width="9.140625" style="1" customWidth="1"/>
    <col min="50" max="50" width="8.28125" style="9" customWidth="1"/>
    <col min="51" max="52" width="9.7109375" style="81" customWidth="1"/>
    <col min="53" max="53" width="9.7109375" style="124" customWidth="1"/>
    <col min="54" max="55" width="7.421875" style="1" customWidth="1"/>
    <col min="56" max="56" width="44.8515625" style="1" customWidth="1"/>
    <col min="57" max="57" width="9.140625" style="1" customWidth="1"/>
    <col min="58" max="58" width="11.421875" style="1" bestFit="1" customWidth="1"/>
    <col min="59" max="16384" width="9.140625" style="1" customWidth="1"/>
  </cols>
  <sheetData>
    <row r="1" spans="1:56" ht="31.5" customHeight="1">
      <c r="A1" s="1109" t="s">
        <v>453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III. Vyhodnocení soutěže ZO OS za rok 2015 -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III. Vyhodnocení soutěže ZO OS za rok 2015 -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1110" t="str">
        <f>A1</f>
        <v>III. Vyhodnocení soutěže ZO OS za rok 2015 - tabulková část</v>
      </c>
      <c r="AY1" s="1110"/>
      <c r="AZ1" s="1110"/>
      <c r="BA1" s="1110"/>
      <c r="BB1" s="1110"/>
      <c r="BC1" s="1110"/>
      <c r="BD1" s="1110"/>
    </row>
    <row r="2" ht="8.25" customHeight="1" thickBot="1"/>
    <row r="3" spans="1:56" ht="30" customHeight="1">
      <c r="A3" s="992" t="s">
        <v>0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956"/>
      <c r="AJ3" s="956"/>
      <c r="AK3" s="956"/>
      <c r="AL3" s="956"/>
      <c r="AM3" s="956"/>
      <c r="AN3" s="957"/>
      <c r="AO3" s="1099" t="s">
        <v>115</v>
      </c>
      <c r="AP3" s="1100"/>
      <c r="AQ3" s="1101"/>
      <c r="AR3" s="1068" t="s">
        <v>116</v>
      </c>
      <c r="AS3" s="1069"/>
      <c r="AT3" s="1069"/>
      <c r="AU3" s="1123"/>
      <c r="AV3" s="1123"/>
      <c r="AW3" s="1123"/>
      <c r="AX3" s="1070"/>
      <c r="AY3" s="1126" t="s">
        <v>129</v>
      </c>
      <c r="AZ3" s="1117" t="s">
        <v>459</v>
      </c>
      <c r="BA3" s="1114" t="s">
        <v>559</v>
      </c>
      <c r="BB3" s="1120" t="s">
        <v>279</v>
      </c>
      <c r="BC3" s="1124" t="s">
        <v>458</v>
      </c>
      <c r="BD3" s="1111" t="s">
        <v>284</v>
      </c>
    </row>
    <row r="4" spans="1:56" ht="55.5" customHeight="1">
      <c r="A4" s="993"/>
      <c r="B4" s="996"/>
      <c r="C4" s="37" t="s">
        <v>431</v>
      </c>
      <c r="D4" s="973" t="s">
        <v>250</v>
      </c>
      <c r="E4" s="38" t="s">
        <v>429</v>
      </c>
      <c r="F4" s="973" t="s">
        <v>120</v>
      </c>
      <c r="G4" s="971" t="s">
        <v>121</v>
      </c>
      <c r="H4" s="84" t="s">
        <v>98</v>
      </c>
      <c r="I4" s="939" t="s">
        <v>122</v>
      </c>
      <c r="J4" s="87" t="s">
        <v>84</v>
      </c>
      <c r="K4" s="88" t="s">
        <v>85</v>
      </c>
      <c r="L4" s="88" t="s">
        <v>86</v>
      </c>
      <c r="M4" s="88" t="s">
        <v>87</v>
      </c>
      <c r="N4" s="88" t="s">
        <v>88</v>
      </c>
      <c r="O4" s="88" t="s">
        <v>89</v>
      </c>
      <c r="P4" s="941" t="s">
        <v>123</v>
      </c>
      <c r="Q4" s="182" t="s">
        <v>224</v>
      </c>
      <c r="R4" s="86" t="s">
        <v>143</v>
      </c>
      <c r="S4" s="948" t="s">
        <v>124</v>
      </c>
      <c r="T4" s="18" t="s">
        <v>432</v>
      </c>
      <c r="U4" s="5" t="s">
        <v>433</v>
      </c>
      <c r="V4" s="5" t="s">
        <v>434</v>
      </c>
      <c r="W4" s="5" t="s">
        <v>435</v>
      </c>
      <c r="X4" s="5" t="s">
        <v>436</v>
      </c>
      <c r="Y4" s="5" t="s">
        <v>437</v>
      </c>
      <c r="Z4" s="5" t="s">
        <v>438</v>
      </c>
      <c r="AA4" s="5" t="s">
        <v>439</v>
      </c>
      <c r="AB4" s="5" t="s">
        <v>440</v>
      </c>
      <c r="AC4" s="5" t="s">
        <v>441</v>
      </c>
      <c r="AD4" s="5" t="s">
        <v>442</v>
      </c>
      <c r="AE4" s="5" t="s">
        <v>443</v>
      </c>
      <c r="AF4" s="953" t="s">
        <v>125</v>
      </c>
      <c r="AG4" s="19" t="s">
        <v>445</v>
      </c>
      <c r="AH4" s="7" t="s">
        <v>446</v>
      </c>
      <c r="AI4" s="7" t="s">
        <v>447</v>
      </c>
      <c r="AJ4" s="7" t="s">
        <v>448</v>
      </c>
      <c r="AK4" s="222" t="s">
        <v>359</v>
      </c>
      <c r="AL4" s="7" t="s">
        <v>449</v>
      </c>
      <c r="AM4" s="7" t="s">
        <v>450</v>
      </c>
      <c r="AN4" s="946" t="s">
        <v>126</v>
      </c>
      <c r="AO4" s="20" t="s">
        <v>444</v>
      </c>
      <c r="AP4" s="8" t="s">
        <v>451</v>
      </c>
      <c r="AQ4" s="916" t="s">
        <v>127</v>
      </c>
      <c r="AR4" s="229" t="s">
        <v>338</v>
      </c>
      <c r="AS4" s="16" t="s">
        <v>455</v>
      </c>
      <c r="AT4" s="305" t="s">
        <v>465</v>
      </c>
      <c r="AU4" s="3" t="s">
        <v>466</v>
      </c>
      <c r="AV4" s="3" t="s">
        <v>467</v>
      </c>
      <c r="AW4" s="348" t="s">
        <v>468</v>
      </c>
      <c r="AX4" s="1071" t="s">
        <v>128</v>
      </c>
      <c r="AY4" s="1127"/>
      <c r="AZ4" s="1118"/>
      <c r="BA4" s="1115"/>
      <c r="BB4" s="1121"/>
      <c r="BC4" s="1125"/>
      <c r="BD4" s="1112"/>
    </row>
    <row r="5" spans="1:56" ht="16.5" customHeight="1" thickBot="1">
      <c r="A5" s="994"/>
      <c r="B5" s="997"/>
      <c r="C5" s="39" t="s">
        <v>90</v>
      </c>
      <c r="D5" s="974"/>
      <c r="E5" s="40" t="s">
        <v>91</v>
      </c>
      <c r="F5" s="974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227" t="s">
        <v>107</v>
      </c>
      <c r="AI5" s="33" t="s">
        <v>107</v>
      </c>
      <c r="AJ5" s="33" t="s">
        <v>107</v>
      </c>
      <c r="AK5" s="228" t="s">
        <v>107</v>
      </c>
      <c r="AL5" s="33" t="s">
        <v>107</v>
      </c>
      <c r="AM5" s="33" t="s">
        <v>107</v>
      </c>
      <c r="AN5" s="947"/>
      <c r="AO5" s="34" t="s">
        <v>107</v>
      </c>
      <c r="AP5" s="35" t="s">
        <v>107</v>
      </c>
      <c r="AQ5" s="917"/>
      <c r="AR5" s="27" t="s">
        <v>96</v>
      </c>
      <c r="AS5" s="41" t="s">
        <v>96</v>
      </c>
      <c r="AT5" s="41" t="s">
        <v>96</v>
      </c>
      <c r="AU5" s="41" t="s">
        <v>101</v>
      </c>
      <c r="AV5" s="41" t="s">
        <v>100</v>
      </c>
      <c r="AW5" s="345" t="s">
        <v>96</v>
      </c>
      <c r="AX5" s="1072"/>
      <c r="AY5" s="1128"/>
      <c r="AZ5" s="1119"/>
      <c r="BA5" s="1116"/>
      <c r="BB5" s="1122"/>
      <c r="BC5" s="196">
        <v>340</v>
      </c>
      <c r="BD5" s="1113"/>
    </row>
    <row r="6" spans="1:56" ht="14.25" customHeight="1">
      <c r="A6" s="367" t="s">
        <v>26</v>
      </c>
      <c r="B6" s="259" t="s">
        <v>301</v>
      </c>
      <c r="C6" s="368">
        <v>46</v>
      </c>
      <c r="D6" s="300">
        <f aca="true" t="shared" si="0" ref="D6:D37">C6</f>
        <v>46</v>
      </c>
      <c r="E6" s="139">
        <v>0</v>
      </c>
      <c r="F6" s="140">
        <f aca="true" t="shared" si="1" ref="F6:F37">IF(E6&gt;0,E6,0)</f>
        <v>0</v>
      </c>
      <c r="G6" s="141">
        <f aca="true" t="shared" si="2" ref="G6:G37">D6+F6</f>
        <v>46</v>
      </c>
      <c r="H6" s="133" t="s">
        <v>366</v>
      </c>
      <c r="I6" s="142">
        <f aca="true" t="shared" si="3" ref="I6:I37">IF(H6="ANO",15,0)</f>
        <v>15</v>
      </c>
      <c r="J6" s="133" t="s">
        <v>366</v>
      </c>
      <c r="K6" s="139"/>
      <c r="L6" s="139"/>
      <c r="M6" s="139"/>
      <c r="N6" s="143"/>
      <c r="O6" s="139"/>
      <c r="P6" s="141">
        <f aca="true" t="shared" si="4" ref="P6:P37">IF(J6="ANO",15,0)+IF(K6="ANO",15,0)+IF(L6="ANO",10,0)+IF(M6="ANO",10,0)+IF(N6="ANO",5,0)+IF(O6="ANO",5,0)</f>
        <v>15</v>
      </c>
      <c r="Q6" s="133"/>
      <c r="R6" s="139" t="s">
        <v>366</v>
      </c>
      <c r="S6" s="141">
        <f aca="true" t="shared" si="5" ref="S6:S37">IF(Q6="ANO",8,0)+IF(R6="ANO",15,0)</f>
        <v>15</v>
      </c>
      <c r="T6" s="162" t="s">
        <v>366</v>
      </c>
      <c r="U6" s="180"/>
      <c r="V6" s="180"/>
      <c r="W6" s="180" t="s">
        <v>366</v>
      </c>
      <c r="X6" s="180" t="s">
        <v>366</v>
      </c>
      <c r="Y6" s="180"/>
      <c r="Z6" s="180"/>
      <c r="AA6" s="180"/>
      <c r="AB6" s="180" t="s">
        <v>366</v>
      </c>
      <c r="AC6" s="180" t="s">
        <v>366</v>
      </c>
      <c r="AD6" s="180" t="s">
        <v>366</v>
      </c>
      <c r="AE6" s="180" t="s">
        <v>366</v>
      </c>
      <c r="AF6" s="141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35</v>
      </c>
      <c r="AG6" s="133" t="s">
        <v>366</v>
      </c>
      <c r="AH6" s="139" t="s">
        <v>366</v>
      </c>
      <c r="AI6" s="299" t="s">
        <v>366</v>
      </c>
      <c r="AJ6" s="139" t="s">
        <v>366</v>
      </c>
      <c r="AK6" s="139" t="s">
        <v>366</v>
      </c>
      <c r="AL6" s="139" t="s">
        <v>366</v>
      </c>
      <c r="AM6" s="299" t="s">
        <v>366</v>
      </c>
      <c r="AN6" s="141">
        <f aca="true" t="shared" si="7" ref="AN6:AN37">IF(AG6="ANO",8,0)+IF(AH6="ANO",8,0)+IF(AI6="ANO",8,0)+IF(AJ6="ANO",8,0)+IF(AK6="ANO",8,0)+IF(AL6="ANO",8,0)+IF(AM6="ANO",8,0)</f>
        <v>56</v>
      </c>
      <c r="AO6" s="133" t="s">
        <v>366</v>
      </c>
      <c r="AP6" s="139" t="s">
        <v>366</v>
      </c>
      <c r="AQ6" s="141">
        <f aca="true" t="shared" si="8" ref="AQ6:AQ37">IF(AO6="ANO",8,0)+IF(AP6="ANO",8,0)</f>
        <v>16</v>
      </c>
      <c r="AR6" s="369" t="s">
        <v>366</v>
      </c>
      <c r="AS6" s="370" t="s">
        <v>366</v>
      </c>
      <c r="AT6" s="318" t="s">
        <v>366</v>
      </c>
      <c r="AU6" s="319"/>
      <c r="AV6" s="319"/>
      <c r="AW6" s="371" t="s">
        <v>366</v>
      </c>
      <c r="AX6" s="372">
        <f aca="true" t="shared" si="9" ref="AX6:AX37">IF(AR6="ANO",15,0)+IF(AS6="ANO",15,0)+IF(AT6="ANO",15,0)+IF(AU6="ANO",5,0)+IF(AV6="ANO",10,0)+IF(AW6="ANO",15,0)</f>
        <v>60</v>
      </c>
      <c r="AY6" s="373">
        <f aca="true" t="shared" si="10" ref="AY6:AY37">G6+I6+P6+S6+AF6+AN6+AQ6+AX6</f>
        <v>258</v>
      </c>
      <c r="AZ6" s="374" t="s">
        <v>452</v>
      </c>
      <c r="BA6" s="375" t="s">
        <v>452</v>
      </c>
      <c r="BB6" s="376">
        <f aca="true" t="shared" si="11" ref="BB6:BB37">AY6/$AY$65*100</f>
        <v>3.235515425131678</v>
      </c>
      <c r="BC6" s="377">
        <f aca="true" t="shared" si="12" ref="BC6:BC37">AY6/$BC$5*100</f>
        <v>75.88235294117646</v>
      </c>
      <c r="BD6" s="378" t="s">
        <v>301</v>
      </c>
    </row>
    <row r="7" spans="1:56" ht="14.25" customHeight="1">
      <c r="A7" s="201" t="s">
        <v>24</v>
      </c>
      <c r="B7" s="216" t="s">
        <v>368</v>
      </c>
      <c r="C7" s="94">
        <v>11</v>
      </c>
      <c r="D7" s="103">
        <f t="shared" si="0"/>
        <v>11</v>
      </c>
      <c r="E7" s="2">
        <v>-14</v>
      </c>
      <c r="F7" s="107">
        <f t="shared" si="1"/>
        <v>0</v>
      </c>
      <c r="G7" s="97">
        <f t="shared" si="2"/>
        <v>11</v>
      </c>
      <c r="H7" s="25" t="s">
        <v>366</v>
      </c>
      <c r="I7" s="100">
        <f t="shared" si="3"/>
        <v>15</v>
      </c>
      <c r="J7" s="25" t="s">
        <v>366</v>
      </c>
      <c r="K7" s="2"/>
      <c r="L7" s="2"/>
      <c r="M7" s="2"/>
      <c r="N7" s="11"/>
      <c r="O7" s="2"/>
      <c r="P7" s="108">
        <f t="shared" si="4"/>
        <v>15</v>
      </c>
      <c r="Q7" s="12"/>
      <c r="R7" s="164" t="s">
        <v>366</v>
      </c>
      <c r="S7" s="110">
        <f t="shared" si="5"/>
        <v>15</v>
      </c>
      <c r="T7" s="12" t="s">
        <v>366</v>
      </c>
      <c r="U7" s="2" t="s">
        <v>366</v>
      </c>
      <c r="V7" s="2" t="s">
        <v>366</v>
      </c>
      <c r="W7" s="2" t="s">
        <v>366</v>
      </c>
      <c r="X7" s="2" t="s">
        <v>366</v>
      </c>
      <c r="Y7" s="2" t="s">
        <v>366</v>
      </c>
      <c r="Z7" s="2" t="s">
        <v>366</v>
      </c>
      <c r="AA7" s="2" t="s">
        <v>366</v>
      </c>
      <c r="AB7" s="2" t="s">
        <v>366</v>
      </c>
      <c r="AC7" s="2" t="s">
        <v>366</v>
      </c>
      <c r="AD7" s="2" t="s">
        <v>366</v>
      </c>
      <c r="AE7" s="2" t="s">
        <v>366</v>
      </c>
      <c r="AF7" s="93">
        <f t="shared" si="6"/>
        <v>60</v>
      </c>
      <c r="AG7" s="12" t="s">
        <v>366</v>
      </c>
      <c r="AH7" s="6"/>
      <c r="AI7" s="252" t="s">
        <v>366</v>
      </c>
      <c r="AJ7" s="6" t="s">
        <v>366</v>
      </c>
      <c r="AK7" s="6"/>
      <c r="AL7" s="6" t="s">
        <v>366</v>
      </c>
      <c r="AM7" s="252" t="s">
        <v>366</v>
      </c>
      <c r="AN7" s="115">
        <f t="shared" si="7"/>
        <v>40</v>
      </c>
      <c r="AO7" s="12" t="s">
        <v>366</v>
      </c>
      <c r="AP7" s="2" t="s">
        <v>366</v>
      </c>
      <c r="AQ7" s="116">
        <f t="shared" si="8"/>
        <v>16</v>
      </c>
      <c r="AR7" s="25" t="s">
        <v>366</v>
      </c>
      <c r="AS7" s="26" t="s">
        <v>366</v>
      </c>
      <c r="AT7" s="224" t="s">
        <v>366</v>
      </c>
      <c r="AU7" s="26"/>
      <c r="AV7" s="26"/>
      <c r="AW7" s="292" t="s">
        <v>366</v>
      </c>
      <c r="AX7" s="118">
        <f t="shared" si="9"/>
        <v>60</v>
      </c>
      <c r="AY7" s="273">
        <f t="shared" si="10"/>
        <v>232</v>
      </c>
      <c r="AZ7" s="364" t="s">
        <v>199</v>
      </c>
      <c r="BA7" s="365" t="s">
        <v>204</v>
      </c>
      <c r="BB7" s="191">
        <f t="shared" si="11"/>
        <v>2.90945573112616</v>
      </c>
      <c r="BC7" s="192">
        <f t="shared" si="12"/>
        <v>68.23529411764706</v>
      </c>
      <c r="BD7" s="349" t="s">
        <v>368</v>
      </c>
    </row>
    <row r="8" spans="1:56" ht="14.25" customHeight="1">
      <c r="A8" s="201" t="s">
        <v>7</v>
      </c>
      <c r="B8" s="216" t="s">
        <v>211</v>
      </c>
      <c r="C8" s="94">
        <v>38</v>
      </c>
      <c r="D8" s="103">
        <f t="shared" si="0"/>
        <v>38</v>
      </c>
      <c r="E8" s="2">
        <v>-8</v>
      </c>
      <c r="F8" s="107">
        <f t="shared" si="1"/>
        <v>0</v>
      </c>
      <c r="G8" s="97">
        <f t="shared" si="2"/>
        <v>38</v>
      </c>
      <c r="H8" s="25" t="s">
        <v>366</v>
      </c>
      <c r="I8" s="100">
        <f t="shared" si="3"/>
        <v>15</v>
      </c>
      <c r="J8" s="25" t="s">
        <v>366</v>
      </c>
      <c r="K8" s="2"/>
      <c r="L8" s="2"/>
      <c r="M8" s="2"/>
      <c r="N8" s="11"/>
      <c r="O8" s="2"/>
      <c r="P8" s="108">
        <f t="shared" si="4"/>
        <v>15</v>
      </c>
      <c r="Q8" s="12"/>
      <c r="R8" s="238" t="s">
        <v>366</v>
      </c>
      <c r="S8" s="110">
        <f t="shared" si="5"/>
        <v>15</v>
      </c>
      <c r="T8" s="12" t="s">
        <v>366</v>
      </c>
      <c r="U8" s="2" t="s">
        <v>366</v>
      </c>
      <c r="V8" s="2" t="s">
        <v>366</v>
      </c>
      <c r="W8" s="2" t="s">
        <v>366</v>
      </c>
      <c r="X8" s="2" t="s">
        <v>366</v>
      </c>
      <c r="Y8" s="2" t="s">
        <v>366</v>
      </c>
      <c r="Z8" s="2" t="s">
        <v>366</v>
      </c>
      <c r="AA8" s="2" t="s">
        <v>366</v>
      </c>
      <c r="AB8" s="2" t="s">
        <v>366</v>
      </c>
      <c r="AC8" s="2" t="s">
        <v>366</v>
      </c>
      <c r="AD8" s="2" t="s">
        <v>366</v>
      </c>
      <c r="AE8" s="2" t="s">
        <v>366</v>
      </c>
      <c r="AF8" s="93">
        <f t="shared" si="6"/>
        <v>60</v>
      </c>
      <c r="AG8" s="12"/>
      <c r="AH8" s="2"/>
      <c r="AI8" s="252" t="s">
        <v>366</v>
      </c>
      <c r="AJ8" s="2" t="s">
        <v>366</v>
      </c>
      <c r="AK8" s="2"/>
      <c r="AL8" s="2" t="s">
        <v>366</v>
      </c>
      <c r="AM8" s="252" t="s">
        <v>366</v>
      </c>
      <c r="AN8" s="115">
        <f t="shared" si="7"/>
        <v>32</v>
      </c>
      <c r="AO8" s="12" t="s">
        <v>366</v>
      </c>
      <c r="AP8" s="2" t="s">
        <v>366</v>
      </c>
      <c r="AQ8" s="116">
        <f t="shared" si="8"/>
        <v>16</v>
      </c>
      <c r="AR8" s="25" t="s">
        <v>366</v>
      </c>
      <c r="AS8" s="46"/>
      <c r="AT8" s="224" t="s">
        <v>366</v>
      </c>
      <c r="AU8" s="26"/>
      <c r="AV8" s="26" t="s">
        <v>366</v>
      </c>
      <c r="AW8" s="292"/>
      <c r="AX8" s="118">
        <f t="shared" si="9"/>
        <v>40</v>
      </c>
      <c r="AY8" s="278">
        <f t="shared" si="10"/>
        <v>231</v>
      </c>
      <c r="AZ8" s="364" t="s">
        <v>204</v>
      </c>
      <c r="BA8" s="365" t="s">
        <v>199</v>
      </c>
      <c r="BB8" s="191">
        <f t="shared" si="11"/>
        <v>2.8969149736644093</v>
      </c>
      <c r="BC8" s="192">
        <f t="shared" si="12"/>
        <v>67.94117647058823</v>
      </c>
      <c r="BD8" s="349" t="s">
        <v>211</v>
      </c>
    </row>
    <row r="9" spans="1:56" ht="14.25" customHeight="1">
      <c r="A9" s="201" t="s">
        <v>196</v>
      </c>
      <c r="B9" s="210" t="s">
        <v>409</v>
      </c>
      <c r="C9" s="94">
        <v>5</v>
      </c>
      <c r="D9" s="103">
        <f t="shared" si="0"/>
        <v>5</v>
      </c>
      <c r="E9" s="2">
        <v>45</v>
      </c>
      <c r="F9" s="107">
        <f t="shared" si="1"/>
        <v>45</v>
      </c>
      <c r="G9" s="97">
        <f t="shared" si="2"/>
        <v>50</v>
      </c>
      <c r="H9" s="25"/>
      <c r="I9" s="100">
        <f t="shared" si="3"/>
        <v>0</v>
      </c>
      <c r="J9" s="25" t="s">
        <v>366</v>
      </c>
      <c r="K9" s="2"/>
      <c r="L9" s="2"/>
      <c r="M9" s="2"/>
      <c r="N9" s="11"/>
      <c r="O9" s="2"/>
      <c r="P9" s="108">
        <f t="shared" si="4"/>
        <v>15</v>
      </c>
      <c r="Q9" s="12"/>
      <c r="R9" s="164" t="s">
        <v>366</v>
      </c>
      <c r="S9" s="110">
        <f t="shared" si="5"/>
        <v>15</v>
      </c>
      <c r="T9" s="12" t="s">
        <v>366</v>
      </c>
      <c r="U9" s="2" t="s">
        <v>366</v>
      </c>
      <c r="V9" s="2" t="s">
        <v>366</v>
      </c>
      <c r="W9" s="2" t="s">
        <v>366</v>
      </c>
      <c r="X9" s="2" t="s">
        <v>366</v>
      </c>
      <c r="Y9" s="2" t="s">
        <v>366</v>
      </c>
      <c r="Z9" s="2" t="s">
        <v>366</v>
      </c>
      <c r="AA9" s="2" t="s">
        <v>366</v>
      </c>
      <c r="AB9" s="2" t="s">
        <v>366</v>
      </c>
      <c r="AC9" s="2" t="s">
        <v>366</v>
      </c>
      <c r="AD9" s="2" t="s">
        <v>366</v>
      </c>
      <c r="AE9" s="2" t="s">
        <v>366</v>
      </c>
      <c r="AF9" s="93">
        <f t="shared" si="6"/>
        <v>60</v>
      </c>
      <c r="AG9" s="127"/>
      <c r="AH9" s="2"/>
      <c r="AI9" s="252" t="s">
        <v>366</v>
      </c>
      <c r="AJ9" s="2" t="s">
        <v>366</v>
      </c>
      <c r="AK9" s="2" t="s">
        <v>366</v>
      </c>
      <c r="AL9" s="2"/>
      <c r="AM9" s="252" t="s">
        <v>366</v>
      </c>
      <c r="AN9" s="115">
        <f t="shared" si="7"/>
        <v>32</v>
      </c>
      <c r="AO9" s="12" t="s">
        <v>366</v>
      </c>
      <c r="AP9" s="2"/>
      <c r="AQ9" s="116">
        <f t="shared" si="8"/>
        <v>8</v>
      </c>
      <c r="AR9" s="25" t="s">
        <v>366</v>
      </c>
      <c r="AS9" s="26" t="s">
        <v>366</v>
      </c>
      <c r="AT9" s="224" t="s">
        <v>366</v>
      </c>
      <c r="AU9" s="26"/>
      <c r="AV9" s="26"/>
      <c r="AW9" s="292"/>
      <c r="AX9" s="118">
        <f t="shared" si="9"/>
        <v>45</v>
      </c>
      <c r="AY9" s="276">
        <f t="shared" si="10"/>
        <v>225</v>
      </c>
      <c r="AZ9" s="364" t="s">
        <v>198</v>
      </c>
      <c r="BA9" s="365" t="s">
        <v>198</v>
      </c>
      <c r="BB9" s="191">
        <f t="shared" si="11"/>
        <v>2.8216704288939054</v>
      </c>
      <c r="BC9" s="192">
        <f t="shared" si="12"/>
        <v>66.17647058823529</v>
      </c>
      <c r="BD9" s="352" t="s">
        <v>409</v>
      </c>
    </row>
    <row r="10" spans="1:56" ht="14.25" customHeight="1">
      <c r="A10" s="201" t="s">
        <v>20</v>
      </c>
      <c r="B10" s="212" t="s">
        <v>220</v>
      </c>
      <c r="C10" s="94">
        <v>18</v>
      </c>
      <c r="D10" s="103">
        <f t="shared" si="0"/>
        <v>18</v>
      </c>
      <c r="E10" s="2">
        <v>18</v>
      </c>
      <c r="F10" s="107">
        <f t="shared" si="1"/>
        <v>18</v>
      </c>
      <c r="G10" s="97">
        <f t="shared" si="2"/>
        <v>36</v>
      </c>
      <c r="H10" s="25" t="s">
        <v>366</v>
      </c>
      <c r="I10" s="100">
        <f t="shared" si="3"/>
        <v>15</v>
      </c>
      <c r="J10" s="25" t="s">
        <v>366</v>
      </c>
      <c r="K10" s="2"/>
      <c r="L10" s="2"/>
      <c r="M10" s="2"/>
      <c r="N10" s="11"/>
      <c r="O10" s="2"/>
      <c r="P10" s="108">
        <f t="shared" si="4"/>
        <v>15</v>
      </c>
      <c r="Q10" s="12"/>
      <c r="R10" s="164" t="s">
        <v>366</v>
      </c>
      <c r="S10" s="110">
        <f t="shared" si="5"/>
        <v>15</v>
      </c>
      <c r="T10" s="12" t="s">
        <v>366</v>
      </c>
      <c r="U10" s="2" t="s">
        <v>366</v>
      </c>
      <c r="V10" s="2" t="s">
        <v>366</v>
      </c>
      <c r="W10" s="2" t="s">
        <v>366</v>
      </c>
      <c r="X10" s="2" t="s">
        <v>366</v>
      </c>
      <c r="Y10" s="2" t="s">
        <v>366</v>
      </c>
      <c r="Z10" s="2" t="s">
        <v>366</v>
      </c>
      <c r="AA10" s="2" t="s">
        <v>366</v>
      </c>
      <c r="AB10" s="2" t="s">
        <v>366</v>
      </c>
      <c r="AC10" s="2" t="s">
        <v>366</v>
      </c>
      <c r="AD10" s="2" t="s">
        <v>366</v>
      </c>
      <c r="AE10" s="2" t="s">
        <v>366</v>
      </c>
      <c r="AF10" s="93">
        <f t="shared" si="6"/>
        <v>60</v>
      </c>
      <c r="AG10" s="12" t="s">
        <v>366</v>
      </c>
      <c r="AH10" s="2"/>
      <c r="AI10" s="252" t="s">
        <v>366</v>
      </c>
      <c r="AJ10" s="2" t="s">
        <v>366</v>
      </c>
      <c r="AK10" s="2"/>
      <c r="AL10" s="2" t="s">
        <v>366</v>
      </c>
      <c r="AM10" s="252" t="s">
        <v>366</v>
      </c>
      <c r="AN10" s="115">
        <f t="shared" si="7"/>
        <v>40</v>
      </c>
      <c r="AO10" s="12" t="s">
        <v>366</v>
      </c>
      <c r="AP10" s="2" t="s">
        <v>366</v>
      </c>
      <c r="AQ10" s="116">
        <f t="shared" si="8"/>
        <v>16</v>
      </c>
      <c r="AR10" s="45"/>
      <c r="AS10" s="46"/>
      <c r="AT10" s="224" t="s">
        <v>366</v>
      </c>
      <c r="AU10" s="26"/>
      <c r="AV10" s="26"/>
      <c r="AW10" s="292"/>
      <c r="AX10" s="118">
        <f t="shared" si="9"/>
        <v>15</v>
      </c>
      <c r="AY10" s="154">
        <f t="shared" si="10"/>
        <v>212</v>
      </c>
      <c r="AZ10" s="364" t="s">
        <v>203</v>
      </c>
      <c r="BA10" s="365" t="s">
        <v>200</v>
      </c>
      <c r="BB10" s="191">
        <f t="shared" si="11"/>
        <v>2.6586405818911465</v>
      </c>
      <c r="BC10" s="192">
        <f t="shared" si="12"/>
        <v>62.35294117647059</v>
      </c>
      <c r="BD10" s="352" t="s">
        <v>220</v>
      </c>
    </row>
    <row r="11" spans="1:56" ht="14.25" customHeight="1">
      <c r="A11" s="201" t="s">
        <v>50</v>
      </c>
      <c r="B11" s="212" t="s">
        <v>355</v>
      </c>
      <c r="C11" s="94">
        <v>-2</v>
      </c>
      <c r="D11" s="103">
        <f t="shared" si="0"/>
        <v>-2</v>
      </c>
      <c r="E11" s="2">
        <v>12</v>
      </c>
      <c r="F11" s="107">
        <f t="shared" si="1"/>
        <v>12</v>
      </c>
      <c r="G11" s="97">
        <f t="shared" si="2"/>
        <v>10</v>
      </c>
      <c r="H11" s="25" t="s">
        <v>366</v>
      </c>
      <c r="I11" s="100">
        <f t="shared" si="3"/>
        <v>15</v>
      </c>
      <c r="J11" s="25"/>
      <c r="K11" s="2"/>
      <c r="L11" s="2"/>
      <c r="M11" s="2"/>
      <c r="N11" s="11"/>
      <c r="O11" s="2"/>
      <c r="P11" s="108">
        <f t="shared" si="4"/>
        <v>0</v>
      </c>
      <c r="Q11" s="167"/>
      <c r="R11" s="164" t="s">
        <v>366</v>
      </c>
      <c r="S11" s="110">
        <f t="shared" si="5"/>
        <v>15</v>
      </c>
      <c r="T11" s="12" t="s">
        <v>366</v>
      </c>
      <c r="U11" s="2" t="s">
        <v>366</v>
      </c>
      <c r="V11" s="2" t="s">
        <v>366</v>
      </c>
      <c r="W11" s="2" t="s">
        <v>366</v>
      </c>
      <c r="X11" s="2" t="s">
        <v>366</v>
      </c>
      <c r="Y11" s="2" t="s">
        <v>366</v>
      </c>
      <c r="Z11" s="2" t="s">
        <v>366</v>
      </c>
      <c r="AA11" s="2" t="s">
        <v>366</v>
      </c>
      <c r="AB11" s="2" t="s">
        <v>366</v>
      </c>
      <c r="AC11" s="238" t="s">
        <v>366</v>
      </c>
      <c r="AD11" s="238" t="s">
        <v>366</v>
      </c>
      <c r="AE11" s="238" t="s">
        <v>366</v>
      </c>
      <c r="AF11" s="93">
        <f t="shared" si="6"/>
        <v>60</v>
      </c>
      <c r="AG11" s="12" t="s">
        <v>366</v>
      </c>
      <c r="AH11" s="2"/>
      <c r="AI11" s="252" t="s">
        <v>366</v>
      </c>
      <c r="AJ11" s="2" t="s">
        <v>366</v>
      </c>
      <c r="AK11" s="2"/>
      <c r="AL11" s="2" t="s">
        <v>366</v>
      </c>
      <c r="AM11" s="252" t="s">
        <v>366</v>
      </c>
      <c r="AN11" s="115">
        <f t="shared" si="7"/>
        <v>40</v>
      </c>
      <c r="AO11" s="12" t="s">
        <v>366</v>
      </c>
      <c r="AP11" s="2" t="s">
        <v>366</v>
      </c>
      <c r="AQ11" s="116">
        <f t="shared" si="8"/>
        <v>16</v>
      </c>
      <c r="AR11" s="12" t="s">
        <v>366</v>
      </c>
      <c r="AS11" s="26" t="s">
        <v>366</v>
      </c>
      <c r="AT11" s="224" t="s">
        <v>366</v>
      </c>
      <c r="AU11" s="26"/>
      <c r="AV11" s="26" t="s">
        <v>366</v>
      </c>
      <c r="AW11" s="292"/>
      <c r="AX11" s="118">
        <f t="shared" si="9"/>
        <v>55</v>
      </c>
      <c r="AY11" s="153">
        <f t="shared" si="10"/>
        <v>211</v>
      </c>
      <c r="AZ11" s="364" t="s">
        <v>200</v>
      </c>
      <c r="BA11" s="365" t="s">
        <v>17</v>
      </c>
      <c r="BB11" s="191">
        <f t="shared" si="11"/>
        <v>2.6460998244293954</v>
      </c>
      <c r="BC11" s="192">
        <f t="shared" si="12"/>
        <v>62.05882352941177</v>
      </c>
      <c r="BD11" s="352" t="s">
        <v>355</v>
      </c>
    </row>
    <row r="12" spans="1:56" ht="14.25" customHeight="1">
      <c r="A12" s="201" t="s">
        <v>8</v>
      </c>
      <c r="B12" s="212" t="s">
        <v>315</v>
      </c>
      <c r="C12" s="94">
        <v>28</v>
      </c>
      <c r="D12" s="103">
        <f t="shared" si="0"/>
        <v>28</v>
      </c>
      <c r="E12" s="2">
        <v>4</v>
      </c>
      <c r="F12" s="107">
        <f t="shared" si="1"/>
        <v>4</v>
      </c>
      <c r="G12" s="97">
        <f t="shared" si="2"/>
        <v>32</v>
      </c>
      <c r="H12" s="25" t="s">
        <v>366</v>
      </c>
      <c r="I12" s="100">
        <f t="shared" si="3"/>
        <v>15</v>
      </c>
      <c r="J12" s="25" t="s">
        <v>366</v>
      </c>
      <c r="K12" s="2"/>
      <c r="L12" s="2"/>
      <c r="M12" s="2"/>
      <c r="N12" s="11"/>
      <c r="O12" s="2"/>
      <c r="P12" s="108">
        <f t="shared" si="4"/>
        <v>15</v>
      </c>
      <c r="Q12" s="12"/>
      <c r="R12" s="164" t="s">
        <v>366</v>
      </c>
      <c r="S12" s="110">
        <f t="shared" si="5"/>
        <v>15</v>
      </c>
      <c r="T12" s="12" t="s">
        <v>366</v>
      </c>
      <c r="U12" s="2" t="s">
        <v>366</v>
      </c>
      <c r="V12" s="2" t="s">
        <v>366</v>
      </c>
      <c r="W12" s="2" t="s">
        <v>366</v>
      </c>
      <c r="X12" s="2" t="s">
        <v>366</v>
      </c>
      <c r="Y12" s="2" t="s">
        <v>366</v>
      </c>
      <c r="Z12" s="2" t="s">
        <v>366</v>
      </c>
      <c r="AA12" s="2" t="s">
        <v>366</v>
      </c>
      <c r="AB12" s="2" t="s">
        <v>366</v>
      </c>
      <c r="AC12" s="2" t="s">
        <v>366</v>
      </c>
      <c r="AD12" s="2" t="s">
        <v>366</v>
      </c>
      <c r="AE12" s="2" t="s">
        <v>366</v>
      </c>
      <c r="AF12" s="93">
        <f t="shared" si="6"/>
        <v>60</v>
      </c>
      <c r="AG12" s="12" t="s">
        <v>366</v>
      </c>
      <c r="AH12" s="2"/>
      <c r="AI12" s="252" t="s">
        <v>366</v>
      </c>
      <c r="AJ12" s="2"/>
      <c r="AK12" s="2"/>
      <c r="AL12" s="2" t="s">
        <v>366</v>
      </c>
      <c r="AM12" s="252" t="s">
        <v>366</v>
      </c>
      <c r="AN12" s="115">
        <f t="shared" si="7"/>
        <v>32</v>
      </c>
      <c r="AO12" s="12" t="s">
        <v>366</v>
      </c>
      <c r="AP12" s="2"/>
      <c r="AQ12" s="116">
        <f t="shared" si="8"/>
        <v>8</v>
      </c>
      <c r="AR12" s="45"/>
      <c r="AS12" s="68"/>
      <c r="AT12" s="224" t="s">
        <v>366</v>
      </c>
      <c r="AU12" s="26"/>
      <c r="AV12" s="26" t="s">
        <v>366</v>
      </c>
      <c r="AW12" s="292"/>
      <c r="AX12" s="118">
        <f t="shared" si="9"/>
        <v>25</v>
      </c>
      <c r="AY12" s="153">
        <f t="shared" si="10"/>
        <v>202</v>
      </c>
      <c r="AZ12" s="364" t="s">
        <v>197</v>
      </c>
      <c r="BA12" s="365" t="s">
        <v>7</v>
      </c>
      <c r="BB12" s="191">
        <f t="shared" si="11"/>
        <v>2.5332330072736395</v>
      </c>
      <c r="BC12" s="192">
        <f t="shared" si="12"/>
        <v>59.411764705882355</v>
      </c>
      <c r="BD12" s="352" t="s">
        <v>315</v>
      </c>
    </row>
    <row r="13" spans="1:56" ht="14.25" customHeight="1">
      <c r="A13" s="201" t="s">
        <v>21</v>
      </c>
      <c r="B13" s="210" t="s">
        <v>219</v>
      </c>
      <c r="C13" s="94">
        <v>7</v>
      </c>
      <c r="D13" s="207">
        <f t="shared" si="0"/>
        <v>7</v>
      </c>
      <c r="E13" s="6">
        <v>11</v>
      </c>
      <c r="F13" s="107">
        <f t="shared" si="1"/>
        <v>11</v>
      </c>
      <c r="G13" s="97">
        <f t="shared" si="2"/>
        <v>18</v>
      </c>
      <c r="H13" s="25" t="s">
        <v>366</v>
      </c>
      <c r="I13" s="100">
        <f t="shared" si="3"/>
        <v>15</v>
      </c>
      <c r="J13" s="12" t="s">
        <v>366</v>
      </c>
      <c r="K13" s="2"/>
      <c r="L13" s="2"/>
      <c r="M13" s="2"/>
      <c r="N13" s="11"/>
      <c r="O13" s="2"/>
      <c r="P13" s="108">
        <f t="shared" si="4"/>
        <v>15</v>
      </c>
      <c r="Q13" s="12"/>
      <c r="R13" s="164" t="s">
        <v>366</v>
      </c>
      <c r="S13" s="110">
        <f t="shared" si="5"/>
        <v>15</v>
      </c>
      <c r="T13" s="12" t="s">
        <v>366</v>
      </c>
      <c r="U13" s="2" t="s">
        <v>366</v>
      </c>
      <c r="V13" s="2" t="s">
        <v>366</v>
      </c>
      <c r="W13" s="2" t="s">
        <v>366</v>
      </c>
      <c r="X13" s="2" t="s">
        <v>366</v>
      </c>
      <c r="Y13" s="2" t="s">
        <v>366</v>
      </c>
      <c r="Z13" s="2" t="s">
        <v>366</v>
      </c>
      <c r="AA13" s="2" t="s">
        <v>366</v>
      </c>
      <c r="AB13" s="2" t="s">
        <v>366</v>
      </c>
      <c r="AC13" s="2" t="s">
        <v>366</v>
      </c>
      <c r="AD13" s="2" t="s">
        <v>366</v>
      </c>
      <c r="AE13" s="2" t="s">
        <v>366</v>
      </c>
      <c r="AF13" s="93">
        <f t="shared" si="6"/>
        <v>60</v>
      </c>
      <c r="AG13" s="12" t="s">
        <v>366</v>
      </c>
      <c r="AH13" s="2"/>
      <c r="AI13" s="252" t="s">
        <v>366</v>
      </c>
      <c r="AJ13" s="2" t="s">
        <v>366</v>
      </c>
      <c r="AK13" s="2" t="s">
        <v>366</v>
      </c>
      <c r="AL13" s="2" t="s">
        <v>366</v>
      </c>
      <c r="AM13" s="252" t="s">
        <v>366</v>
      </c>
      <c r="AN13" s="115">
        <f t="shared" si="7"/>
        <v>48</v>
      </c>
      <c r="AO13" s="12" t="s">
        <v>366</v>
      </c>
      <c r="AP13" s="2" t="s">
        <v>366</v>
      </c>
      <c r="AQ13" s="116">
        <f t="shared" si="8"/>
        <v>16</v>
      </c>
      <c r="AR13" s="45"/>
      <c r="AS13" s="68"/>
      <c r="AT13" s="224" t="s">
        <v>366</v>
      </c>
      <c r="AU13" s="26"/>
      <c r="AV13" s="26"/>
      <c r="AW13" s="292"/>
      <c r="AX13" s="118">
        <f t="shared" si="9"/>
        <v>15</v>
      </c>
      <c r="AY13" s="154">
        <f t="shared" si="10"/>
        <v>202</v>
      </c>
      <c r="AZ13" s="364" t="s">
        <v>201</v>
      </c>
      <c r="BA13" s="365" t="s">
        <v>197</v>
      </c>
      <c r="BB13" s="191">
        <f t="shared" si="11"/>
        <v>2.5332330072736395</v>
      </c>
      <c r="BC13" s="192">
        <f t="shared" si="12"/>
        <v>59.411764705882355</v>
      </c>
      <c r="BD13" s="352" t="s">
        <v>219</v>
      </c>
    </row>
    <row r="14" spans="1:56" ht="14.25" customHeight="1">
      <c r="A14" s="201" t="s">
        <v>38</v>
      </c>
      <c r="B14" s="212" t="s">
        <v>76</v>
      </c>
      <c r="C14" s="94">
        <v>1</v>
      </c>
      <c r="D14" s="103">
        <f t="shared" si="0"/>
        <v>1</v>
      </c>
      <c r="E14" s="6">
        <v>4</v>
      </c>
      <c r="F14" s="107">
        <f t="shared" si="1"/>
        <v>4</v>
      </c>
      <c r="G14" s="97">
        <f t="shared" si="2"/>
        <v>5</v>
      </c>
      <c r="H14" s="25" t="s">
        <v>366</v>
      </c>
      <c r="I14" s="100">
        <f t="shared" si="3"/>
        <v>15</v>
      </c>
      <c r="J14" s="12" t="s">
        <v>366</v>
      </c>
      <c r="K14" s="2"/>
      <c r="L14" s="2"/>
      <c r="M14" s="2"/>
      <c r="N14" s="11"/>
      <c r="O14" s="2"/>
      <c r="P14" s="108">
        <f t="shared" si="4"/>
        <v>15</v>
      </c>
      <c r="Q14" s="12"/>
      <c r="R14" s="164" t="s">
        <v>366</v>
      </c>
      <c r="S14" s="110">
        <f t="shared" si="5"/>
        <v>15</v>
      </c>
      <c r="T14" s="12" t="s">
        <v>366</v>
      </c>
      <c r="U14" s="2" t="s">
        <v>366</v>
      </c>
      <c r="V14" s="2" t="s">
        <v>366</v>
      </c>
      <c r="W14" s="2" t="s">
        <v>366</v>
      </c>
      <c r="X14" s="2" t="s">
        <v>366</v>
      </c>
      <c r="Y14" s="2" t="s">
        <v>366</v>
      </c>
      <c r="Z14" s="2" t="s">
        <v>366</v>
      </c>
      <c r="AA14" s="2" t="s">
        <v>366</v>
      </c>
      <c r="AB14" s="2" t="s">
        <v>366</v>
      </c>
      <c r="AC14" s="238" t="s">
        <v>366</v>
      </c>
      <c r="AD14" s="238" t="s">
        <v>366</v>
      </c>
      <c r="AE14" s="238" t="s">
        <v>366</v>
      </c>
      <c r="AF14" s="93">
        <f t="shared" si="6"/>
        <v>60</v>
      </c>
      <c r="AG14" s="67"/>
      <c r="AH14" s="2"/>
      <c r="AI14" s="252" t="s">
        <v>366</v>
      </c>
      <c r="AJ14" s="2" t="s">
        <v>366</v>
      </c>
      <c r="AK14" s="2"/>
      <c r="AL14" s="2" t="s">
        <v>366</v>
      </c>
      <c r="AM14" s="252" t="s">
        <v>366</v>
      </c>
      <c r="AN14" s="115">
        <f t="shared" si="7"/>
        <v>32</v>
      </c>
      <c r="AO14" s="12" t="s">
        <v>366</v>
      </c>
      <c r="AP14" s="2"/>
      <c r="AQ14" s="116">
        <f t="shared" si="8"/>
        <v>8</v>
      </c>
      <c r="AR14" s="25" t="s">
        <v>366</v>
      </c>
      <c r="AS14" s="26" t="s">
        <v>366</v>
      </c>
      <c r="AT14" s="224" t="s">
        <v>366</v>
      </c>
      <c r="AU14" s="26" t="s">
        <v>366</v>
      </c>
      <c r="AV14" s="26"/>
      <c r="AW14" s="292"/>
      <c r="AX14" s="118">
        <f t="shared" si="9"/>
        <v>50</v>
      </c>
      <c r="AY14" s="153">
        <f t="shared" si="10"/>
        <v>200</v>
      </c>
      <c r="AZ14" s="364" t="s">
        <v>202</v>
      </c>
      <c r="BA14" s="365" t="s">
        <v>196</v>
      </c>
      <c r="BB14" s="191">
        <f t="shared" si="11"/>
        <v>2.508151492350138</v>
      </c>
      <c r="BC14" s="192">
        <f t="shared" si="12"/>
        <v>58.82352941176471</v>
      </c>
      <c r="BD14" s="352" t="s">
        <v>76</v>
      </c>
    </row>
    <row r="15" spans="1:56" ht="14.25" customHeight="1">
      <c r="A15" s="201" t="s">
        <v>198</v>
      </c>
      <c r="B15" s="258" t="s">
        <v>372</v>
      </c>
      <c r="C15" s="208">
        <v>23</v>
      </c>
      <c r="D15" s="207">
        <f t="shared" si="0"/>
        <v>23</v>
      </c>
      <c r="E15" s="312">
        <v>-3</v>
      </c>
      <c r="F15" s="107">
        <f t="shared" si="1"/>
        <v>0</v>
      </c>
      <c r="G15" s="97">
        <f t="shared" si="2"/>
        <v>23</v>
      </c>
      <c r="H15" s="25" t="s">
        <v>366</v>
      </c>
      <c r="I15" s="100">
        <f t="shared" si="3"/>
        <v>15</v>
      </c>
      <c r="J15" s="12" t="s">
        <v>366</v>
      </c>
      <c r="K15" s="2"/>
      <c r="L15" s="2"/>
      <c r="M15" s="2"/>
      <c r="N15" s="2"/>
      <c r="O15" s="2"/>
      <c r="P15" s="108">
        <f t="shared" si="4"/>
        <v>15</v>
      </c>
      <c r="Q15" s="12"/>
      <c r="R15" s="164" t="s">
        <v>366</v>
      </c>
      <c r="S15" s="110">
        <f t="shared" si="5"/>
        <v>15</v>
      </c>
      <c r="T15" s="12" t="s">
        <v>366</v>
      </c>
      <c r="U15" s="2" t="s">
        <v>366</v>
      </c>
      <c r="V15" s="2" t="s">
        <v>366</v>
      </c>
      <c r="W15" s="2" t="s">
        <v>366</v>
      </c>
      <c r="X15" s="2" t="s">
        <v>366</v>
      </c>
      <c r="Y15" s="2" t="s">
        <v>366</v>
      </c>
      <c r="Z15" s="2" t="s">
        <v>366</v>
      </c>
      <c r="AA15" s="2" t="s">
        <v>366</v>
      </c>
      <c r="AB15" s="2" t="s">
        <v>366</v>
      </c>
      <c r="AC15" s="2" t="s">
        <v>366</v>
      </c>
      <c r="AD15" s="2" t="s">
        <v>366</v>
      </c>
      <c r="AE15" s="2" t="s">
        <v>366</v>
      </c>
      <c r="AF15" s="93">
        <f t="shared" si="6"/>
        <v>60</v>
      </c>
      <c r="AG15" s="12" t="s">
        <v>366</v>
      </c>
      <c r="AH15" s="2"/>
      <c r="AI15" s="252" t="s">
        <v>366</v>
      </c>
      <c r="AJ15" s="68"/>
      <c r="AK15" s="68"/>
      <c r="AL15" s="2" t="s">
        <v>366</v>
      </c>
      <c r="AM15" s="252" t="s">
        <v>366</v>
      </c>
      <c r="AN15" s="115">
        <f t="shared" si="7"/>
        <v>32</v>
      </c>
      <c r="AO15" s="12" t="s">
        <v>366</v>
      </c>
      <c r="AP15" s="68" t="s">
        <v>366</v>
      </c>
      <c r="AQ15" s="116">
        <f t="shared" si="8"/>
        <v>16</v>
      </c>
      <c r="AR15" s="45"/>
      <c r="AS15" s="46"/>
      <c r="AT15" s="224" t="s">
        <v>366</v>
      </c>
      <c r="AU15" s="26" t="s">
        <v>366</v>
      </c>
      <c r="AV15" s="26"/>
      <c r="AW15" s="292"/>
      <c r="AX15" s="118">
        <f t="shared" si="9"/>
        <v>20</v>
      </c>
      <c r="AY15" s="153">
        <f t="shared" si="10"/>
        <v>196</v>
      </c>
      <c r="AZ15" s="364" t="s">
        <v>196</v>
      </c>
      <c r="BA15" s="365" t="s">
        <v>201</v>
      </c>
      <c r="BB15" s="191">
        <f t="shared" si="11"/>
        <v>2.457988462503135</v>
      </c>
      <c r="BC15" s="192">
        <f t="shared" si="12"/>
        <v>57.647058823529406</v>
      </c>
      <c r="BD15" s="350" t="s">
        <v>372</v>
      </c>
    </row>
    <row r="16" spans="1:56" ht="14.25" customHeight="1">
      <c r="A16" s="201" t="s">
        <v>9</v>
      </c>
      <c r="B16" s="212" t="s">
        <v>212</v>
      </c>
      <c r="C16" s="94">
        <v>18</v>
      </c>
      <c r="D16" s="207">
        <f t="shared" si="0"/>
        <v>18</v>
      </c>
      <c r="E16" s="6">
        <v>-12</v>
      </c>
      <c r="F16" s="107">
        <f t="shared" si="1"/>
        <v>0</v>
      </c>
      <c r="G16" s="97">
        <f t="shared" si="2"/>
        <v>18</v>
      </c>
      <c r="H16" s="25" t="s">
        <v>366</v>
      </c>
      <c r="I16" s="100">
        <f t="shared" si="3"/>
        <v>15</v>
      </c>
      <c r="J16" s="12" t="s">
        <v>366</v>
      </c>
      <c r="K16" s="2"/>
      <c r="L16" s="2"/>
      <c r="M16" s="2"/>
      <c r="N16" s="11"/>
      <c r="O16" s="2"/>
      <c r="P16" s="108">
        <f t="shared" si="4"/>
        <v>15</v>
      </c>
      <c r="Q16" s="12"/>
      <c r="R16" s="164" t="s">
        <v>366</v>
      </c>
      <c r="S16" s="110">
        <f t="shared" si="5"/>
        <v>15</v>
      </c>
      <c r="T16" s="12" t="s">
        <v>366</v>
      </c>
      <c r="U16" s="2" t="s">
        <v>366</v>
      </c>
      <c r="V16" s="2" t="s">
        <v>366</v>
      </c>
      <c r="W16" s="2" t="s">
        <v>366</v>
      </c>
      <c r="X16" s="2" t="s">
        <v>366</v>
      </c>
      <c r="Y16" s="2" t="s">
        <v>366</v>
      </c>
      <c r="Z16" s="2" t="s">
        <v>366</v>
      </c>
      <c r="AA16" s="2" t="s">
        <v>366</v>
      </c>
      <c r="AB16" s="2" t="s">
        <v>366</v>
      </c>
      <c r="AC16" s="2" t="s">
        <v>366</v>
      </c>
      <c r="AD16" s="2" t="s">
        <v>366</v>
      </c>
      <c r="AE16" s="2" t="s">
        <v>366</v>
      </c>
      <c r="AF16" s="93">
        <f t="shared" si="6"/>
        <v>60</v>
      </c>
      <c r="AG16" s="12" t="s">
        <v>366</v>
      </c>
      <c r="AH16" s="2"/>
      <c r="AI16" s="252" t="s">
        <v>366</v>
      </c>
      <c r="AJ16" s="2"/>
      <c r="AK16" s="2"/>
      <c r="AL16" s="6" t="s">
        <v>366</v>
      </c>
      <c r="AM16" s="252" t="s">
        <v>366</v>
      </c>
      <c r="AN16" s="115">
        <f t="shared" si="7"/>
        <v>32</v>
      </c>
      <c r="AO16" s="12" t="s">
        <v>366</v>
      </c>
      <c r="AP16" s="2" t="s">
        <v>366</v>
      </c>
      <c r="AQ16" s="116">
        <f t="shared" si="8"/>
        <v>16</v>
      </c>
      <c r="AR16" s="45"/>
      <c r="AS16" s="46"/>
      <c r="AT16" s="224" t="s">
        <v>366</v>
      </c>
      <c r="AU16" s="26"/>
      <c r="AV16" s="26" t="s">
        <v>366</v>
      </c>
      <c r="AW16" s="292"/>
      <c r="AX16" s="118">
        <f t="shared" si="9"/>
        <v>25</v>
      </c>
      <c r="AY16" s="153">
        <f t="shared" si="10"/>
        <v>196</v>
      </c>
      <c r="AZ16" s="364" t="s">
        <v>7</v>
      </c>
      <c r="BA16" s="365" t="s">
        <v>202</v>
      </c>
      <c r="BB16" s="191">
        <f t="shared" si="11"/>
        <v>2.457988462503135</v>
      </c>
      <c r="BC16" s="192">
        <f t="shared" si="12"/>
        <v>57.647058823529406</v>
      </c>
      <c r="BD16" s="352" t="s">
        <v>212</v>
      </c>
    </row>
    <row r="17" spans="1:56" ht="14.25" customHeight="1">
      <c r="A17" s="201" t="s">
        <v>204</v>
      </c>
      <c r="B17" s="258" t="s">
        <v>249</v>
      </c>
      <c r="C17" s="94">
        <v>25</v>
      </c>
      <c r="D17" s="207">
        <f t="shared" si="0"/>
        <v>25</v>
      </c>
      <c r="E17" s="6">
        <v>4</v>
      </c>
      <c r="F17" s="107">
        <f t="shared" si="1"/>
        <v>4</v>
      </c>
      <c r="G17" s="97">
        <f t="shared" si="2"/>
        <v>29</v>
      </c>
      <c r="H17" s="25" t="s">
        <v>366</v>
      </c>
      <c r="I17" s="100">
        <f t="shared" si="3"/>
        <v>15</v>
      </c>
      <c r="J17" s="12"/>
      <c r="K17" s="2" t="s">
        <v>366</v>
      </c>
      <c r="L17" s="2"/>
      <c r="M17" s="2"/>
      <c r="N17" s="11"/>
      <c r="O17" s="2"/>
      <c r="P17" s="108">
        <f t="shared" si="4"/>
        <v>15</v>
      </c>
      <c r="Q17" s="12"/>
      <c r="R17" s="164" t="s">
        <v>366</v>
      </c>
      <c r="S17" s="110">
        <f t="shared" si="5"/>
        <v>15</v>
      </c>
      <c r="T17" s="12" t="s">
        <v>366</v>
      </c>
      <c r="U17" s="2" t="s">
        <v>366</v>
      </c>
      <c r="V17" s="2" t="s">
        <v>366</v>
      </c>
      <c r="W17" s="2" t="s">
        <v>366</v>
      </c>
      <c r="X17" s="2" t="s">
        <v>366</v>
      </c>
      <c r="Y17" s="2" t="s">
        <v>366</v>
      </c>
      <c r="Z17" s="2" t="s">
        <v>366</v>
      </c>
      <c r="AA17" s="2" t="s">
        <v>366</v>
      </c>
      <c r="AB17" s="2" t="s">
        <v>366</v>
      </c>
      <c r="AC17" s="2" t="s">
        <v>366</v>
      </c>
      <c r="AD17" s="2" t="s">
        <v>366</v>
      </c>
      <c r="AE17" s="2" t="s">
        <v>366</v>
      </c>
      <c r="AF17" s="93">
        <f t="shared" si="6"/>
        <v>60</v>
      </c>
      <c r="AG17" s="12" t="s">
        <v>366</v>
      </c>
      <c r="AH17" s="2"/>
      <c r="AI17" s="252" t="s">
        <v>366</v>
      </c>
      <c r="AJ17" s="2"/>
      <c r="AK17" s="2"/>
      <c r="AL17" s="6" t="s">
        <v>366</v>
      </c>
      <c r="AM17" s="252" t="s">
        <v>366</v>
      </c>
      <c r="AN17" s="115">
        <f t="shared" si="7"/>
        <v>32</v>
      </c>
      <c r="AO17" s="12" t="s">
        <v>366</v>
      </c>
      <c r="AP17" s="2"/>
      <c r="AQ17" s="116">
        <f t="shared" si="8"/>
        <v>8</v>
      </c>
      <c r="AR17" s="45"/>
      <c r="AS17" s="46"/>
      <c r="AT17" s="224" t="s">
        <v>366</v>
      </c>
      <c r="AU17" s="26"/>
      <c r="AV17" s="26"/>
      <c r="AW17" s="292"/>
      <c r="AX17" s="118">
        <f t="shared" si="9"/>
        <v>15</v>
      </c>
      <c r="AY17" s="154">
        <f t="shared" si="10"/>
        <v>189</v>
      </c>
      <c r="AZ17" s="364" t="s">
        <v>8</v>
      </c>
      <c r="BA17" s="365" t="s">
        <v>203</v>
      </c>
      <c r="BB17" s="191">
        <f t="shared" si="11"/>
        <v>2.3702031602708806</v>
      </c>
      <c r="BC17" s="192">
        <f t="shared" si="12"/>
        <v>55.58823529411765</v>
      </c>
      <c r="BD17" s="350" t="s">
        <v>249</v>
      </c>
    </row>
    <row r="18" spans="1:56" ht="14.25" customHeight="1">
      <c r="A18" s="201" t="s">
        <v>28</v>
      </c>
      <c r="B18" s="212" t="s">
        <v>370</v>
      </c>
      <c r="C18" s="94">
        <v>18</v>
      </c>
      <c r="D18" s="103">
        <f t="shared" si="0"/>
        <v>18</v>
      </c>
      <c r="E18" s="2">
        <v>20</v>
      </c>
      <c r="F18" s="107">
        <f t="shared" si="1"/>
        <v>20</v>
      </c>
      <c r="G18" s="97">
        <f t="shared" si="2"/>
        <v>38</v>
      </c>
      <c r="H18" s="25" t="s">
        <v>366</v>
      </c>
      <c r="I18" s="100">
        <f t="shared" si="3"/>
        <v>15</v>
      </c>
      <c r="J18" s="12" t="s">
        <v>366</v>
      </c>
      <c r="K18" s="2"/>
      <c r="L18" s="2"/>
      <c r="M18" s="2"/>
      <c r="N18" s="11"/>
      <c r="O18" s="2"/>
      <c r="P18" s="108">
        <f t="shared" si="4"/>
        <v>15</v>
      </c>
      <c r="Q18" s="12"/>
      <c r="R18" s="164" t="s">
        <v>366</v>
      </c>
      <c r="S18" s="110">
        <f t="shared" si="5"/>
        <v>15</v>
      </c>
      <c r="T18" s="2"/>
      <c r="U18" s="2"/>
      <c r="V18" s="2"/>
      <c r="W18" s="2" t="s">
        <v>366</v>
      </c>
      <c r="X18" s="2"/>
      <c r="Y18" s="2"/>
      <c r="Z18" s="2"/>
      <c r="AA18" s="2"/>
      <c r="AB18" s="2"/>
      <c r="AC18" s="2"/>
      <c r="AD18" s="2"/>
      <c r="AE18" s="2"/>
      <c r="AF18" s="93">
        <f t="shared" si="6"/>
        <v>5</v>
      </c>
      <c r="AG18" s="12" t="s">
        <v>366</v>
      </c>
      <c r="AH18" s="2"/>
      <c r="AI18" s="252" t="s">
        <v>366</v>
      </c>
      <c r="AJ18" s="2" t="s">
        <v>366</v>
      </c>
      <c r="AK18" s="2"/>
      <c r="AL18" s="6" t="s">
        <v>366</v>
      </c>
      <c r="AM18" s="252" t="s">
        <v>366</v>
      </c>
      <c r="AN18" s="115">
        <f t="shared" si="7"/>
        <v>40</v>
      </c>
      <c r="AO18" s="12" t="s">
        <v>366</v>
      </c>
      <c r="AP18" s="2" t="s">
        <v>366</v>
      </c>
      <c r="AQ18" s="116">
        <f t="shared" si="8"/>
        <v>16</v>
      </c>
      <c r="AR18" s="25" t="s">
        <v>366</v>
      </c>
      <c r="AS18" s="26" t="s">
        <v>366</v>
      </c>
      <c r="AT18" s="224" t="s">
        <v>366</v>
      </c>
      <c r="AU18" s="26"/>
      <c r="AV18" s="26"/>
      <c r="AW18" s="292"/>
      <c r="AX18" s="118">
        <f t="shared" si="9"/>
        <v>45</v>
      </c>
      <c r="AY18" s="240">
        <f t="shared" si="10"/>
        <v>189</v>
      </c>
      <c r="AZ18" s="364" t="s">
        <v>9</v>
      </c>
      <c r="BA18" s="365" t="s">
        <v>23</v>
      </c>
      <c r="BB18" s="191">
        <f t="shared" si="11"/>
        <v>2.3702031602708806</v>
      </c>
      <c r="BC18" s="192">
        <f t="shared" si="12"/>
        <v>55.58823529411765</v>
      </c>
      <c r="BD18" s="352" t="s">
        <v>370</v>
      </c>
    </row>
    <row r="19" spans="1:56" ht="14.25" customHeight="1">
      <c r="A19" s="201" t="s">
        <v>48</v>
      </c>
      <c r="B19" s="212" t="s">
        <v>307</v>
      </c>
      <c r="C19" s="94">
        <v>17</v>
      </c>
      <c r="D19" s="103">
        <f t="shared" si="0"/>
        <v>17</v>
      </c>
      <c r="E19" s="2">
        <v>-9</v>
      </c>
      <c r="F19" s="107">
        <f t="shared" si="1"/>
        <v>0</v>
      </c>
      <c r="G19" s="97">
        <f t="shared" si="2"/>
        <v>17</v>
      </c>
      <c r="H19" s="25"/>
      <c r="I19" s="100">
        <f t="shared" si="3"/>
        <v>0</v>
      </c>
      <c r="J19" s="12"/>
      <c r="K19" s="2"/>
      <c r="L19" s="2"/>
      <c r="M19" s="2"/>
      <c r="N19" s="11"/>
      <c r="O19" s="2"/>
      <c r="P19" s="108">
        <f t="shared" si="4"/>
        <v>0</v>
      </c>
      <c r="Q19" s="167"/>
      <c r="R19" s="164" t="s">
        <v>366</v>
      </c>
      <c r="S19" s="110">
        <f t="shared" si="5"/>
        <v>15</v>
      </c>
      <c r="T19" s="167" t="s">
        <v>366</v>
      </c>
      <c r="U19" s="164" t="s">
        <v>366</v>
      </c>
      <c r="V19" s="164" t="s">
        <v>366</v>
      </c>
      <c r="W19" s="164" t="s">
        <v>366</v>
      </c>
      <c r="X19" s="164" t="s">
        <v>366</v>
      </c>
      <c r="Y19" s="164" t="s">
        <v>366</v>
      </c>
      <c r="Z19" s="164" t="s">
        <v>366</v>
      </c>
      <c r="AA19" s="164" t="s">
        <v>366</v>
      </c>
      <c r="AB19" s="164" t="s">
        <v>366</v>
      </c>
      <c r="AC19" s="238" t="s">
        <v>366</v>
      </c>
      <c r="AD19" s="238" t="s">
        <v>366</v>
      </c>
      <c r="AE19" s="238" t="s">
        <v>366</v>
      </c>
      <c r="AF19" s="93">
        <f t="shared" si="6"/>
        <v>60</v>
      </c>
      <c r="AG19" s="12" t="s">
        <v>366</v>
      </c>
      <c r="AH19" s="2"/>
      <c r="AI19" s="252" t="s">
        <v>366</v>
      </c>
      <c r="AJ19" s="2"/>
      <c r="AK19" s="2"/>
      <c r="AL19" s="6" t="s">
        <v>366</v>
      </c>
      <c r="AM19" s="252" t="s">
        <v>366</v>
      </c>
      <c r="AN19" s="115">
        <f t="shared" si="7"/>
        <v>32</v>
      </c>
      <c r="AO19" s="12" t="s">
        <v>366</v>
      </c>
      <c r="AP19" s="2" t="s">
        <v>366</v>
      </c>
      <c r="AQ19" s="116">
        <f t="shared" si="8"/>
        <v>16</v>
      </c>
      <c r="AR19" s="12" t="s">
        <v>366</v>
      </c>
      <c r="AS19" s="2" t="s">
        <v>366</v>
      </c>
      <c r="AT19" s="224" t="s">
        <v>366</v>
      </c>
      <c r="AU19" s="26"/>
      <c r="AV19" s="26"/>
      <c r="AW19" s="292"/>
      <c r="AX19" s="118">
        <f t="shared" si="9"/>
        <v>45</v>
      </c>
      <c r="AY19" s="153">
        <f t="shared" si="10"/>
        <v>185</v>
      </c>
      <c r="AZ19" s="364" t="s">
        <v>10</v>
      </c>
      <c r="BA19" s="365" t="s">
        <v>8</v>
      </c>
      <c r="BB19" s="191">
        <f t="shared" si="11"/>
        <v>2.3200401304238776</v>
      </c>
      <c r="BC19" s="192">
        <f t="shared" si="12"/>
        <v>54.41176470588235</v>
      </c>
      <c r="BD19" s="352" t="s">
        <v>307</v>
      </c>
    </row>
    <row r="20" spans="1:56" ht="14.25" customHeight="1">
      <c r="A20" s="201" t="s">
        <v>18</v>
      </c>
      <c r="B20" s="212" t="s">
        <v>71</v>
      </c>
      <c r="C20" s="94">
        <v>6</v>
      </c>
      <c r="D20" s="207">
        <f t="shared" si="0"/>
        <v>6</v>
      </c>
      <c r="E20" s="2">
        <v>-9</v>
      </c>
      <c r="F20" s="107">
        <f t="shared" si="1"/>
        <v>0</v>
      </c>
      <c r="G20" s="97">
        <f t="shared" si="2"/>
        <v>6</v>
      </c>
      <c r="H20" s="25" t="s">
        <v>366</v>
      </c>
      <c r="I20" s="100">
        <f t="shared" si="3"/>
        <v>15</v>
      </c>
      <c r="J20" s="12" t="s">
        <v>366</v>
      </c>
      <c r="K20" s="2"/>
      <c r="L20" s="2"/>
      <c r="M20" s="2"/>
      <c r="N20" s="11"/>
      <c r="O20" s="2"/>
      <c r="P20" s="108">
        <f t="shared" si="4"/>
        <v>15</v>
      </c>
      <c r="Q20" s="12"/>
      <c r="R20" s="164" t="s">
        <v>366</v>
      </c>
      <c r="S20" s="110">
        <f t="shared" si="5"/>
        <v>15</v>
      </c>
      <c r="T20" s="12" t="s">
        <v>366</v>
      </c>
      <c r="U20" s="2" t="s">
        <v>366</v>
      </c>
      <c r="V20" s="2" t="s">
        <v>366</v>
      </c>
      <c r="W20" s="2" t="s">
        <v>366</v>
      </c>
      <c r="X20" s="2" t="s">
        <v>366</v>
      </c>
      <c r="Y20" s="2" t="s">
        <v>366</v>
      </c>
      <c r="Z20" s="2" t="s">
        <v>366</v>
      </c>
      <c r="AA20" s="2" t="s">
        <v>366</v>
      </c>
      <c r="AB20" s="2" t="s">
        <v>366</v>
      </c>
      <c r="AC20" s="2" t="s">
        <v>366</v>
      </c>
      <c r="AD20" s="2" t="s">
        <v>366</v>
      </c>
      <c r="AE20" s="2" t="s">
        <v>366</v>
      </c>
      <c r="AF20" s="93">
        <f t="shared" si="6"/>
        <v>60</v>
      </c>
      <c r="AG20" s="12" t="s">
        <v>366</v>
      </c>
      <c r="AH20" s="2"/>
      <c r="AI20" s="252" t="s">
        <v>366</v>
      </c>
      <c r="AJ20" s="2"/>
      <c r="AK20" s="2"/>
      <c r="AL20" s="6" t="s">
        <v>366</v>
      </c>
      <c r="AM20" s="252" t="s">
        <v>366</v>
      </c>
      <c r="AN20" s="115">
        <f t="shared" si="7"/>
        <v>32</v>
      </c>
      <c r="AO20" s="12" t="s">
        <v>366</v>
      </c>
      <c r="AP20" s="2" t="s">
        <v>366</v>
      </c>
      <c r="AQ20" s="116">
        <f t="shared" si="8"/>
        <v>16</v>
      </c>
      <c r="AR20" s="25"/>
      <c r="AS20" s="46"/>
      <c r="AT20" s="224" t="s">
        <v>366</v>
      </c>
      <c r="AU20" s="26"/>
      <c r="AV20" s="26" t="s">
        <v>366</v>
      </c>
      <c r="AW20" s="292"/>
      <c r="AX20" s="118">
        <f t="shared" si="9"/>
        <v>25</v>
      </c>
      <c r="AY20" s="153">
        <f t="shared" si="10"/>
        <v>184</v>
      </c>
      <c r="AZ20" s="364" t="s">
        <v>11</v>
      </c>
      <c r="BA20" s="365" t="s">
        <v>12</v>
      </c>
      <c r="BB20" s="191">
        <f t="shared" si="11"/>
        <v>2.307499372962127</v>
      </c>
      <c r="BC20" s="192">
        <f t="shared" si="12"/>
        <v>54.11764705882353</v>
      </c>
      <c r="BD20" s="352" t="s">
        <v>71</v>
      </c>
    </row>
    <row r="21" spans="1:56" ht="14.25" customHeight="1">
      <c r="A21" s="201" t="s">
        <v>30</v>
      </c>
      <c r="B21" s="13" t="s">
        <v>411</v>
      </c>
      <c r="C21" s="94">
        <v>-5</v>
      </c>
      <c r="D21" s="103">
        <f t="shared" si="0"/>
        <v>-5</v>
      </c>
      <c r="E21" s="2">
        <v>-1</v>
      </c>
      <c r="F21" s="107">
        <f t="shared" si="1"/>
        <v>0</v>
      </c>
      <c r="G21" s="97">
        <f t="shared" si="2"/>
        <v>-5</v>
      </c>
      <c r="H21" s="25" t="s">
        <v>366</v>
      </c>
      <c r="I21" s="100">
        <f t="shared" si="3"/>
        <v>15</v>
      </c>
      <c r="J21" s="12" t="s">
        <v>366</v>
      </c>
      <c r="K21" s="2"/>
      <c r="L21" s="2"/>
      <c r="M21" s="2"/>
      <c r="N21" s="11"/>
      <c r="O21" s="2"/>
      <c r="P21" s="108">
        <f t="shared" si="4"/>
        <v>15</v>
      </c>
      <c r="Q21" s="12"/>
      <c r="R21" s="164" t="s">
        <v>366</v>
      </c>
      <c r="S21" s="110">
        <f t="shared" si="5"/>
        <v>15</v>
      </c>
      <c r="T21" s="12" t="s">
        <v>366</v>
      </c>
      <c r="U21" s="2" t="s">
        <v>366</v>
      </c>
      <c r="V21" s="2" t="s">
        <v>366</v>
      </c>
      <c r="W21" s="2" t="s">
        <v>366</v>
      </c>
      <c r="X21" s="2" t="s">
        <v>366</v>
      </c>
      <c r="Y21" s="2" t="s">
        <v>366</v>
      </c>
      <c r="Z21" s="2" t="s">
        <v>366</v>
      </c>
      <c r="AA21" s="2" t="s">
        <v>366</v>
      </c>
      <c r="AB21" s="2" t="s">
        <v>366</v>
      </c>
      <c r="AC21" s="2" t="s">
        <v>366</v>
      </c>
      <c r="AD21" s="2" t="s">
        <v>366</v>
      </c>
      <c r="AE21" s="2" t="s">
        <v>366</v>
      </c>
      <c r="AF21" s="93">
        <f t="shared" si="6"/>
        <v>60</v>
      </c>
      <c r="AG21" s="12" t="s">
        <v>366</v>
      </c>
      <c r="AH21" s="2"/>
      <c r="AI21" s="252" t="s">
        <v>366</v>
      </c>
      <c r="AJ21" s="2" t="s">
        <v>366</v>
      </c>
      <c r="AK21" s="2"/>
      <c r="AL21" s="6" t="s">
        <v>366</v>
      </c>
      <c r="AM21" s="252" t="s">
        <v>366</v>
      </c>
      <c r="AN21" s="115">
        <f t="shared" si="7"/>
        <v>40</v>
      </c>
      <c r="AO21" s="12" t="s">
        <v>366</v>
      </c>
      <c r="AP21" s="2" t="s">
        <v>366</v>
      </c>
      <c r="AQ21" s="116">
        <f t="shared" si="8"/>
        <v>16</v>
      </c>
      <c r="AR21" s="45"/>
      <c r="AS21" s="46"/>
      <c r="AT21" s="224" t="s">
        <v>366</v>
      </c>
      <c r="AU21" s="26"/>
      <c r="AV21" s="26" t="s">
        <v>366</v>
      </c>
      <c r="AW21" s="292"/>
      <c r="AX21" s="118">
        <f t="shared" si="9"/>
        <v>25</v>
      </c>
      <c r="AY21" s="240">
        <f t="shared" si="10"/>
        <v>181</v>
      </c>
      <c r="AZ21" s="364" t="s">
        <v>12</v>
      </c>
      <c r="BA21" s="365" t="s">
        <v>14</v>
      </c>
      <c r="BB21" s="191">
        <f t="shared" si="11"/>
        <v>2.269877100576875</v>
      </c>
      <c r="BC21" s="192">
        <f t="shared" si="12"/>
        <v>53.23529411764706</v>
      </c>
      <c r="BD21" s="355" t="s">
        <v>411</v>
      </c>
    </row>
    <row r="22" spans="1:56" ht="14.25" customHeight="1">
      <c r="A22" s="201" t="s">
        <v>31</v>
      </c>
      <c r="B22" s="309" t="s">
        <v>407</v>
      </c>
      <c r="C22" s="94">
        <v>3</v>
      </c>
      <c r="D22" s="103">
        <f t="shared" si="0"/>
        <v>3</v>
      </c>
      <c r="E22" s="2">
        <v>-3</v>
      </c>
      <c r="F22" s="107">
        <f t="shared" si="1"/>
        <v>0</v>
      </c>
      <c r="G22" s="97">
        <f t="shared" si="2"/>
        <v>3</v>
      </c>
      <c r="H22" s="25" t="s">
        <v>366</v>
      </c>
      <c r="I22" s="100">
        <f t="shared" si="3"/>
        <v>15</v>
      </c>
      <c r="J22" s="12" t="s">
        <v>366</v>
      </c>
      <c r="K22" s="2"/>
      <c r="L22" s="2"/>
      <c r="M22" s="2"/>
      <c r="N22" s="11"/>
      <c r="O22" s="2"/>
      <c r="P22" s="108">
        <f t="shared" si="4"/>
        <v>15</v>
      </c>
      <c r="Q22" s="12"/>
      <c r="R22" s="164" t="s">
        <v>366</v>
      </c>
      <c r="S22" s="110">
        <f t="shared" si="5"/>
        <v>15</v>
      </c>
      <c r="T22" s="12" t="s">
        <v>366</v>
      </c>
      <c r="U22" s="2" t="s">
        <v>366</v>
      </c>
      <c r="V22" s="2" t="s">
        <v>366</v>
      </c>
      <c r="W22" s="2" t="s">
        <v>366</v>
      </c>
      <c r="X22" s="2" t="s">
        <v>366</v>
      </c>
      <c r="Y22" s="2" t="s">
        <v>366</v>
      </c>
      <c r="Z22" s="2" t="s">
        <v>366</v>
      </c>
      <c r="AA22" s="2" t="s">
        <v>366</v>
      </c>
      <c r="AB22" s="2" t="s">
        <v>366</v>
      </c>
      <c r="AC22" s="2" t="s">
        <v>366</v>
      </c>
      <c r="AD22" s="2" t="s">
        <v>366</v>
      </c>
      <c r="AE22" s="2" t="s">
        <v>366</v>
      </c>
      <c r="AF22" s="93">
        <f t="shared" si="6"/>
        <v>60</v>
      </c>
      <c r="AG22" s="12" t="s">
        <v>366</v>
      </c>
      <c r="AH22" s="2"/>
      <c r="AI22" s="252" t="s">
        <v>366</v>
      </c>
      <c r="AJ22" s="2" t="s">
        <v>366</v>
      </c>
      <c r="AK22" s="2"/>
      <c r="AL22" s="6" t="s">
        <v>366</v>
      </c>
      <c r="AM22" s="252" t="s">
        <v>366</v>
      </c>
      <c r="AN22" s="115">
        <f t="shared" si="7"/>
        <v>40</v>
      </c>
      <c r="AO22" s="12" t="s">
        <v>366</v>
      </c>
      <c r="AP22" s="2" t="s">
        <v>366</v>
      </c>
      <c r="AQ22" s="116">
        <f t="shared" si="8"/>
        <v>16</v>
      </c>
      <c r="AR22" s="45"/>
      <c r="AS22" s="46"/>
      <c r="AT22" s="224" t="s">
        <v>366</v>
      </c>
      <c r="AU22" s="26"/>
      <c r="AV22" s="26"/>
      <c r="AW22" s="292"/>
      <c r="AX22" s="118">
        <f t="shared" si="9"/>
        <v>15</v>
      </c>
      <c r="AY22" s="240">
        <f t="shared" si="10"/>
        <v>179</v>
      </c>
      <c r="AZ22" s="364" t="s">
        <v>13</v>
      </c>
      <c r="BA22" s="365" t="s">
        <v>9</v>
      </c>
      <c r="BB22" s="191">
        <f t="shared" si="11"/>
        <v>2.2447955856533737</v>
      </c>
      <c r="BC22" s="192">
        <f t="shared" si="12"/>
        <v>52.64705882352941</v>
      </c>
      <c r="BD22" s="356" t="s">
        <v>407</v>
      </c>
    </row>
    <row r="23" spans="1:56" ht="14.25" customHeight="1">
      <c r="A23" s="201" t="s">
        <v>27</v>
      </c>
      <c r="B23" s="210" t="s">
        <v>371</v>
      </c>
      <c r="C23" s="94">
        <v>-5</v>
      </c>
      <c r="D23" s="103">
        <f t="shared" si="0"/>
        <v>-5</v>
      </c>
      <c r="E23" s="2">
        <v>4</v>
      </c>
      <c r="F23" s="107">
        <f t="shared" si="1"/>
        <v>4</v>
      </c>
      <c r="G23" s="97">
        <f t="shared" si="2"/>
        <v>-1</v>
      </c>
      <c r="H23" s="25" t="s">
        <v>366</v>
      </c>
      <c r="I23" s="100">
        <f t="shared" si="3"/>
        <v>15</v>
      </c>
      <c r="J23" s="12" t="s">
        <v>366</v>
      </c>
      <c r="K23" s="2"/>
      <c r="L23" s="2"/>
      <c r="M23" s="2"/>
      <c r="N23" s="11"/>
      <c r="O23" s="2"/>
      <c r="P23" s="108">
        <f t="shared" si="4"/>
        <v>15</v>
      </c>
      <c r="Q23" s="12"/>
      <c r="R23" s="164" t="s">
        <v>366</v>
      </c>
      <c r="S23" s="110">
        <f t="shared" si="5"/>
        <v>15</v>
      </c>
      <c r="T23" s="12" t="s">
        <v>366</v>
      </c>
      <c r="U23" s="2"/>
      <c r="V23" s="2" t="s">
        <v>366</v>
      </c>
      <c r="W23" s="2" t="s">
        <v>366</v>
      </c>
      <c r="X23" s="2" t="s">
        <v>366</v>
      </c>
      <c r="Y23" s="2"/>
      <c r="Z23" s="2" t="s">
        <v>366</v>
      </c>
      <c r="AA23" s="2" t="s">
        <v>366</v>
      </c>
      <c r="AB23" s="2" t="s">
        <v>366</v>
      </c>
      <c r="AC23" s="2" t="s">
        <v>366</v>
      </c>
      <c r="AD23" s="2" t="s">
        <v>366</v>
      </c>
      <c r="AE23" s="2" t="s">
        <v>366</v>
      </c>
      <c r="AF23" s="93">
        <f t="shared" si="6"/>
        <v>50</v>
      </c>
      <c r="AG23" s="12"/>
      <c r="AH23" s="2"/>
      <c r="AI23" s="252" t="s">
        <v>366</v>
      </c>
      <c r="AJ23" s="2" t="s">
        <v>366</v>
      </c>
      <c r="AK23" s="2"/>
      <c r="AL23" s="6" t="s">
        <v>366</v>
      </c>
      <c r="AM23" s="252" t="s">
        <v>366</v>
      </c>
      <c r="AN23" s="115">
        <f t="shared" si="7"/>
        <v>32</v>
      </c>
      <c r="AO23" s="12" t="s">
        <v>366</v>
      </c>
      <c r="AP23" s="2" t="s">
        <v>366</v>
      </c>
      <c r="AQ23" s="116">
        <f t="shared" si="8"/>
        <v>16</v>
      </c>
      <c r="AR23" s="25" t="s">
        <v>366</v>
      </c>
      <c r="AS23" s="46"/>
      <c r="AT23" s="224" t="s">
        <v>366</v>
      </c>
      <c r="AU23" s="26"/>
      <c r="AV23" s="26"/>
      <c r="AW23" s="292"/>
      <c r="AX23" s="118">
        <f t="shared" si="9"/>
        <v>30</v>
      </c>
      <c r="AY23" s="153">
        <f t="shared" si="10"/>
        <v>172</v>
      </c>
      <c r="AZ23" s="364" t="s">
        <v>14</v>
      </c>
      <c r="BA23" s="365" t="s">
        <v>16</v>
      </c>
      <c r="BB23" s="191">
        <f t="shared" si="11"/>
        <v>2.1570102834211187</v>
      </c>
      <c r="BC23" s="192">
        <f t="shared" si="12"/>
        <v>50.588235294117645</v>
      </c>
      <c r="BD23" s="352" t="s">
        <v>371</v>
      </c>
    </row>
    <row r="24" spans="1:56" ht="14.25" customHeight="1">
      <c r="A24" s="201" t="s">
        <v>39</v>
      </c>
      <c r="B24" s="210" t="s">
        <v>234</v>
      </c>
      <c r="C24" s="94">
        <v>-1</v>
      </c>
      <c r="D24" s="103">
        <f t="shared" si="0"/>
        <v>-1</v>
      </c>
      <c r="E24" s="2">
        <v>3</v>
      </c>
      <c r="F24" s="107">
        <f t="shared" si="1"/>
        <v>3</v>
      </c>
      <c r="G24" s="97">
        <f t="shared" si="2"/>
        <v>2</v>
      </c>
      <c r="H24" s="25" t="s">
        <v>366</v>
      </c>
      <c r="I24" s="100">
        <f t="shared" si="3"/>
        <v>15</v>
      </c>
      <c r="J24" s="12" t="s">
        <v>366</v>
      </c>
      <c r="K24" s="2"/>
      <c r="L24" s="2"/>
      <c r="M24" s="2"/>
      <c r="N24" s="11"/>
      <c r="O24" s="2"/>
      <c r="P24" s="108">
        <f t="shared" si="4"/>
        <v>15</v>
      </c>
      <c r="Q24" s="12"/>
      <c r="R24" s="164" t="s">
        <v>366</v>
      </c>
      <c r="S24" s="110">
        <f t="shared" si="5"/>
        <v>15</v>
      </c>
      <c r="T24" s="12" t="s">
        <v>366</v>
      </c>
      <c r="U24" s="2" t="s">
        <v>366</v>
      </c>
      <c r="V24" s="2" t="s">
        <v>366</v>
      </c>
      <c r="W24" s="2" t="s">
        <v>366</v>
      </c>
      <c r="X24" s="2" t="s">
        <v>366</v>
      </c>
      <c r="Y24" s="2" t="s">
        <v>366</v>
      </c>
      <c r="Z24" s="2" t="s">
        <v>366</v>
      </c>
      <c r="AA24" s="2" t="s">
        <v>366</v>
      </c>
      <c r="AB24" s="2" t="s">
        <v>366</v>
      </c>
      <c r="AC24" s="238" t="s">
        <v>366</v>
      </c>
      <c r="AD24" s="238" t="s">
        <v>366</v>
      </c>
      <c r="AE24" s="238" t="s">
        <v>366</v>
      </c>
      <c r="AF24" s="93">
        <f t="shared" si="6"/>
        <v>60</v>
      </c>
      <c r="AG24" s="67"/>
      <c r="AH24" s="2"/>
      <c r="AI24" s="252" t="s">
        <v>366</v>
      </c>
      <c r="AJ24" s="2" t="s">
        <v>366</v>
      </c>
      <c r="AK24" s="2"/>
      <c r="AL24" s="6"/>
      <c r="AM24" s="252"/>
      <c r="AN24" s="115">
        <f t="shared" si="7"/>
        <v>16</v>
      </c>
      <c r="AO24" s="12" t="s">
        <v>366</v>
      </c>
      <c r="AP24" s="2"/>
      <c r="AQ24" s="116">
        <f t="shared" si="8"/>
        <v>8</v>
      </c>
      <c r="AR24" s="25" t="s">
        <v>366</v>
      </c>
      <c r="AS24" s="46"/>
      <c r="AT24" s="224" t="s">
        <v>366</v>
      </c>
      <c r="AU24" s="26" t="s">
        <v>366</v>
      </c>
      <c r="AV24" s="26"/>
      <c r="AW24" s="292"/>
      <c r="AX24" s="118">
        <f t="shared" si="9"/>
        <v>35</v>
      </c>
      <c r="AY24" s="153">
        <f t="shared" si="10"/>
        <v>166</v>
      </c>
      <c r="AZ24" s="364" t="s">
        <v>15</v>
      </c>
      <c r="BA24" s="365" t="s">
        <v>25</v>
      </c>
      <c r="BB24" s="191">
        <f t="shared" si="11"/>
        <v>2.0817657386506148</v>
      </c>
      <c r="BC24" s="192">
        <f t="shared" si="12"/>
        <v>48.8235294117647</v>
      </c>
      <c r="BD24" s="352" t="s">
        <v>234</v>
      </c>
    </row>
    <row r="25" spans="1:56" ht="14.25" customHeight="1">
      <c r="A25" s="201" t="s">
        <v>52</v>
      </c>
      <c r="B25" s="210" t="s">
        <v>81</v>
      </c>
      <c r="C25" s="94">
        <v>9</v>
      </c>
      <c r="D25" s="103">
        <f t="shared" si="0"/>
        <v>9</v>
      </c>
      <c r="E25" s="2">
        <v>-5</v>
      </c>
      <c r="F25" s="107">
        <f t="shared" si="1"/>
        <v>0</v>
      </c>
      <c r="G25" s="97">
        <f t="shared" si="2"/>
        <v>9</v>
      </c>
      <c r="H25" s="25" t="s">
        <v>366</v>
      </c>
      <c r="I25" s="100">
        <f t="shared" si="3"/>
        <v>15</v>
      </c>
      <c r="J25" s="12" t="s">
        <v>366</v>
      </c>
      <c r="K25" s="2"/>
      <c r="L25" s="2"/>
      <c r="M25" s="2"/>
      <c r="N25" s="11"/>
      <c r="O25" s="2"/>
      <c r="P25" s="108">
        <f t="shared" si="4"/>
        <v>15</v>
      </c>
      <c r="Q25" s="167"/>
      <c r="R25" s="164" t="s">
        <v>366</v>
      </c>
      <c r="S25" s="110">
        <f t="shared" si="5"/>
        <v>15</v>
      </c>
      <c r="T25" s="12" t="s">
        <v>366</v>
      </c>
      <c r="U25" s="2" t="s">
        <v>366</v>
      </c>
      <c r="V25" s="2" t="s">
        <v>366</v>
      </c>
      <c r="W25" s="2" t="s">
        <v>366</v>
      </c>
      <c r="X25" s="2" t="s">
        <v>366</v>
      </c>
      <c r="Y25" s="2" t="s">
        <v>366</v>
      </c>
      <c r="Z25" s="2" t="s">
        <v>366</v>
      </c>
      <c r="AA25" s="2" t="s">
        <v>366</v>
      </c>
      <c r="AB25" s="2" t="s">
        <v>366</v>
      </c>
      <c r="AC25" s="238" t="s">
        <v>366</v>
      </c>
      <c r="AD25" s="238" t="s">
        <v>366</v>
      </c>
      <c r="AE25" s="238" t="s">
        <v>366</v>
      </c>
      <c r="AF25" s="93">
        <f t="shared" si="6"/>
        <v>60</v>
      </c>
      <c r="AG25" s="12" t="s">
        <v>366</v>
      </c>
      <c r="AH25" s="2" t="s">
        <v>366</v>
      </c>
      <c r="AI25" s="252"/>
      <c r="AJ25" s="2"/>
      <c r="AK25" s="2"/>
      <c r="AL25" s="6"/>
      <c r="AM25" s="252"/>
      <c r="AN25" s="115">
        <f t="shared" si="7"/>
        <v>16</v>
      </c>
      <c r="AO25" s="12" t="s">
        <v>366</v>
      </c>
      <c r="AP25" s="2" t="s">
        <v>366</v>
      </c>
      <c r="AQ25" s="116">
        <f t="shared" si="8"/>
        <v>16</v>
      </c>
      <c r="AR25" s="45"/>
      <c r="AS25" s="46"/>
      <c r="AT25" s="224" t="s">
        <v>366</v>
      </c>
      <c r="AU25" s="26" t="s">
        <v>366</v>
      </c>
      <c r="AV25" s="26"/>
      <c r="AW25" s="292"/>
      <c r="AX25" s="118">
        <f t="shared" si="9"/>
        <v>20</v>
      </c>
      <c r="AY25" s="153">
        <f t="shared" si="10"/>
        <v>166</v>
      </c>
      <c r="AZ25" s="364" t="s">
        <v>16</v>
      </c>
      <c r="BA25" s="365" t="s">
        <v>22</v>
      </c>
      <c r="BB25" s="191">
        <f t="shared" si="11"/>
        <v>2.0817657386506148</v>
      </c>
      <c r="BC25" s="192">
        <f t="shared" si="12"/>
        <v>48.8235294117647</v>
      </c>
      <c r="BD25" s="352" t="s">
        <v>81</v>
      </c>
    </row>
    <row r="26" spans="1:56" ht="14.25" customHeight="1">
      <c r="A26" s="201" t="s">
        <v>19</v>
      </c>
      <c r="B26" s="213" t="s">
        <v>218</v>
      </c>
      <c r="C26" s="96">
        <v>-5</v>
      </c>
      <c r="D26" s="103">
        <f t="shared" si="0"/>
        <v>-5</v>
      </c>
      <c r="E26" s="52">
        <v>-2</v>
      </c>
      <c r="F26" s="107">
        <f t="shared" si="1"/>
        <v>0</v>
      </c>
      <c r="G26" s="97">
        <f t="shared" si="2"/>
        <v>-5</v>
      </c>
      <c r="H26" s="25" t="s">
        <v>366</v>
      </c>
      <c r="I26" s="100">
        <f t="shared" si="3"/>
        <v>15</v>
      </c>
      <c r="J26" s="52" t="s">
        <v>366</v>
      </c>
      <c r="K26" s="52"/>
      <c r="L26" s="52"/>
      <c r="M26" s="52"/>
      <c r="N26" s="52"/>
      <c r="O26" s="52"/>
      <c r="P26" s="108">
        <f t="shared" si="4"/>
        <v>15</v>
      </c>
      <c r="Q26" s="52"/>
      <c r="R26" s="164" t="s">
        <v>366</v>
      </c>
      <c r="S26" s="110">
        <f t="shared" si="5"/>
        <v>15</v>
      </c>
      <c r="T26" s="52" t="s">
        <v>366</v>
      </c>
      <c r="U26" s="52" t="s">
        <v>366</v>
      </c>
      <c r="V26" s="52" t="s">
        <v>366</v>
      </c>
      <c r="W26" s="52" t="s">
        <v>366</v>
      </c>
      <c r="X26" s="52" t="s">
        <v>366</v>
      </c>
      <c r="Y26" s="52" t="s">
        <v>366</v>
      </c>
      <c r="Z26" s="52"/>
      <c r="AA26" s="52" t="s">
        <v>366</v>
      </c>
      <c r="AB26" s="52"/>
      <c r="AC26" s="52"/>
      <c r="AD26" s="238"/>
      <c r="AE26" s="238" t="s">
        <v>366</v>
      </c>
      <c r="AF26" s="93">
        <f t="shared" si="6"/>
        <v>40</v>
      </c>
      <c r="AG26" s="49" t="s">
        <v>366</v>
      </c>
      <c r="AH26" s="52"/>
      <c r="AI26" s="252" t="s">
        <v>366</v>
      </c>
      <c r="AJ26" s="52" t="s">
        <v>366</v>
      </c>
      <c r="AK26" s="52"/>
      <c r="AL26" s="265" t="s">
        <v>366</v>
      </c>
      <c r="AM26" s="252" t="s">
        <v>366</v>
      </c>
      <c r="AN26" s="115">
        <f t="shared" si="7"/>
        <v>40</v>
      </c>
      <c r="AO26" s="49"/>
      <c r="AP26" s="52"/>
      <c r="AQ26" s="116">
        <f t="shared" si="8"/>
        <v>0</v>
      </c>
      <c r="AR26" s="52" t="s">
        <v>366</v>
      </c>
      <c r="AS26" s="52"/>
      <c r="AT26" s="224" t="s">
        <v>366</v>
      </c>
      <c r="AU26" s="26"/>
      <c r="AV26" s="26"/>
      <c r="AW26" s="292" t="s">
        <v>366</v>
      </c>
      <c r="AX26" s="118">
        <f t="shared" si="9"/>
        <v>45</v>
      </c>
      <c r="AY26" s="153">
        <f t="shared" si="10"/>
        <v>165</v>
      </c>
      <c r="AZ26" s="364" t="s">
        <v>17</v>
      </c>
      <c r="BA26" s="365" t="s">
        <v>27</v>
      </c>
      <c r="BB26" s="191">
        <f t="shared" si="11"/>
        <v>2.069224981188864</v>
      </c>
      <c r="BC26" s="192">
        <f t="shared" si="12"/>
        <v>48.529411764705884</v>
      </c>
      <c r="BD26" s="354" t="s">
        <v>218</v>
      </c>
    </row>
    <row r="27" spans="1:56" ht="14.25" customHeight="1">
      <c r="A27" s="201" t="s">
        <v>25</v>
      </c>
      <c r="B27" s="13" t="s">
        <v>222</v>
      </c>
      <c r="C27" s="94">
        <v>17</v>
      </c>
      <c r="D27" s="207">
        <f t="shared" si="0"/>
        <v>17</v>
      </c>
      <c r="E27" s="2">
        <v>-8</v>
      </c>
      <c r="F27" s="107">
        <f t="shared" si="1"/>
        <v>0</v>
      </c>
      <c r="G27" s="97">
        <f t="shared" si="2"/>
        <v>17</v>
      </c>
      <c r="H27" s="25"/>
      <c r="I27" s="100">
        <f t="shared" si="3"/>
        <v>0</v>
      </c>
      <c r="J27" s="12" t="s">
        <v>366</v>
      </c>
      <c r="K27" s="2"/>
      <c r="L27" s="2"/>
      <c r="M27" s="2"/>
      <c r="N27" s="11"/>
      <c r="O27" s="2"/>
      <c r="P27" s="108">
        <f t="shared" si="4"/>
        <v>15</v>
      </c>
      <c r="Q27" s="12"/>
      <c r="R27" s="164" t="s">
        <v>366</v>
      </c>
      <c r="S27" s="110">
        <f t="shared" si="5"/>
        <v>15</v>
      </c>
      <c r="T27" s="12" t="s">
        <v>366</v>
      </c>
      <c r="U27" s="2" t="s">
        <v>366</v>
      </c>
      <c r="V27" s="2" t="s">
        <v>366</v>
      </c>
      <c r="W27" s="2" t="s">
        <v>366</v>
      </c>
      <c r="X27" s="2" t="s">
        <v>366</v>
      </c>
      <c r="Y27" s="2" t="s">
        <v>366</v>
      </c>
      <c r="Z27" s="2" t="s">
        <v>366</v>
      </c>
      <c r="AA27" s="2" t="s">
        <v>366</v>
      </c>
      <c r="AB27" s="2" t="s">
        <v>366</v>
      </c>
      <c r="AC27" s="2" t="s">
        <v>366</v>
      </c>
      <c r="AD27" s="2" t="s">
        <v>366</v>
      </c>
      <c r="AE27" s="2" t="s">
        <v>366</v>
      </c>
      <c r="AF27" s="93">
        <f t="shared" si="6"/>
        <v>60</v>
      </c>
      <c r="AG27" s="12" t="s">
        <v>366</v>
      </c>
      <c r="AH27" s="2"/>
      <c r="AI27" s="252" t="s">
        <v>366</v>
      </c>
      <c r="AJ27" s="2"/>
      <c r="AK27" s="2"/>
      <c r="AL27" s="6"/>
      <c r="AM27" s="252" t="s">
        <v>366</v>
      </c>
      <c r="AN27" s="115">
        <f t="shared" si="7"/>
        <v>24</v>
      </c>
      <c r="AO27" s="12" t="s">
        <v>366</v>
      </c>
      <c r="AP27" s="2" t="s">
        <v>366</v>
      </c>
      <c r="AQ27" s="116">
        <f t="shared" si="8"/>
        <v>16</v>
      </c>
      <c r="AR27" s="45"/>
      <c r="AS27" s="46"/>
      <c r="AT27" s="224" t="s">
        <v>366</v>
      </c>
      <c r="AU27" s="26"/>
      <c r="AV27" s="26"/>
      <c r="AW27" s="292"/>
      <c r="AX27" s="118">
        <f t="shared" si="9"/>
        <v>15</v>
      </c>
      <c r="AY27" s="153">
        <f t="shared" si="10"/>
        <v>162</v>
      </c>
      <c r="AZ27" s="364" t="s">
        <v>18</v>
      </c>
      <c r="BA27" s="365" t="s">
        <v>19</v>
      </c>
      <c r="BB27" s="191">
        <f t="shared" si="11"/>
        <v>2.0316027088036117</v>
      </c>
      <c r="BC27" s="192">
        <f t="shared" si="12"/>
        <v>47.647058823529406</v>
      </c>
      <c r="BD27" s="355" t="s">
        <v>222</v>
      </c>
    </row>
    <row r="28" spans="1:56" ht="14.25" customHeight="1">
      <c r="A28" s="201" t="s">
        <v>53</v>
      </c>
      <c r="B28" s="212" t="s">
        <v>309</v>
      </c>
      <c r="C28" s="94">
        <v>17</v>
      </c>
      <c r="D28" s="103">
        <f t="shared" si="0"/>
        <v>17</v>
      </c>
      <c r="E28" s="2">
        <v>-2</v>
      </c>
      <c r="F28" s="107">
        <f t="shared" si="1"/>
        <v>0</v>
      </c>
      <c r="G28" s="97">
        <f t="shared" si="2"/>
        <v>17</v>
      </c>
      <c r="H28" s="25" t="s">
        <v>366</v>
      </c>
      <c r="I28" s="100">
        <f t="shared" si="3"/>
        <v>15</v>
      </c>
      <c r="J28" s="12"/>
      <c r="K28" s="2" t="s">
        <v>366</v>
      </c>
      <c r="L28" s="2"/>
      <c r="M28" s="2"/>
      <c r="N28" s="11"/>
      <c r="O28" s="2"/>
      <c r="P28" s="108">
        <f t="shared" si="4"/>
        <v>15</v>
      </c>
      <c r="Q28" s="167"/>
      <c r="R28" s="164" t="s">
        <v>366</v>
      </c>
      <c r="S28" s="110">
        <f t="shared" si="5"/>
        <v>15</v>
      </c>
      <c r="T28" s="12" t="s">
        <v>366</v>
      </c>
      <c r="U28" s="2" t="s">
        <v>366</v>
      </c>
      <c r="V28" s="2"/>
      <c r="W28" s="2" t="s">
        <v>366</v>
      </c>
      <c r="X28" s="2" t="s">
        <v>366</v>
      </c>
      <c r="Y28" s="2" t="s">
        <v>366</v>
      </c>
      <c r="Z28" s="2"/>
      <c r="AA28" s="2"/>
      <c r="AB28" s="2"/>
      <c r="AC28" s="238"/>
      <c r="AD28" s="238" t="s">
        <v>366</v>
      </c>
      <c r="AE28" s="238" t="s">
        <v>366</v>
      </c>
      <c r="AF28" s="93">
        <f t="shared" si="6"/>
        <v>35</v>
      </c>
      <c r="AG28" s="12"/>
      <c r="AH28" s="2"/>
      <c r="AI28" s="252" t="s">
        <v>366</v>
      </c>
      <c r="AJ28" s="2" t="s">
        <v>366</v>
      </c>
      <c r="AK28" s="2"/>
      <c r="AL28" s="6"/>
      <c r="AM28" s="252" t="s">
        <v>366</v>
      </c>
      <c r="AN28" s="115">
        <f t="shared" si="7"/>
        <v>24</v>
      </c>
      <c r="AO28" s="12" t="s">
        <v>366</v>
      </c>
      <c r="AP28" s="2" t="s">
        <v>366</v>
      </c>
      <c r="AQ28" s="116">
        <f t="shared" si="8"/>
        <v>16</v>
      </c>
      <c r="AR28" s="45"/>
      <c r="AS28" s="46"/>
      <c r="AT28" s="224" t="s">
        <v>366</v>
      </c>
      <c r="AU28" s="26"/>
      <c r="AV28" s="26" t="s">
        <v>366</v>
      </c>
      <c r="AW28" s="292"/>
      <c r="AX28" s="118">
        <f t="shared" si="9"/>
        <v>25</v>
      </c>
      <c r="AY28" s="153">
        <f t="shared" si="10"/>
        <v>162</v>
      </c>
      <c r="AZ28" s="364" t="s">
        <v>19</v>
      </c>
      <c r="BA28" s="365" t="s">
        <v>15</v>
      </c>
      <c r="BB28" s="191">
        <f t="shared" si="11"/>
        <v>2.0316027088036117</v>
      </c>
      <c r="BC28" s="192">
        <f t="shared" si="12"/>
        <v>47.647058823529406</v>
      </c>
      <c r="BD28" s="352" t="s">
        <v>309</v>
      </c>
    </row>
    <row r="29" spans="1:56" ht="14.25" customHeight="1">
      <c r="A29" s="201" t="s">
        <v>202</v>
      </c>
      <c r="B29" s="212" t="s">
        <v>64</v>
      </c>
      <c r="C29" s="94">
        <v>5</v>
      </c>
      <c r="D29" s="103">
        <f t="shared" si="0"/>
        <v>5</v>
      </c>
      <c r="E29" s="2">
        <v>3</v>
      </c>
      <c r="F29" s="107">
        <f t="shared" si="1"/>
        <v>3</v>
      </c>
      <c r="G29" s="97">
        <f t="shared" si="2"/>
        <v>8</v>
      </c>
      <c r="H29" s="25" t="s">
        <v>366</v>
      </c>
      <c r="I29" s="100">
        <f t="shared" si="3"/>
        <v>15</v>
      </c>
      <c r="J29" s="12" t="s">
        <v>366</v>
      </c>
      <c r="K29" s="2"/>
      <c r="L29" s="2"/>
      <c r="M29" s="2"/>
      <c r="N29" s="11"/>
      <c r="O29" s="2"/>
      <c r="P29" s="108">
        <f t="shared" si="4"/>
        <v>15</v>
      </c>
      <c r="Q29" s="12"/>
      <c r="R29" s="164" t="s">
        <v>366</v>
      </c>
      <c r="S29" s="110">
        <f t="shared" si="5"/>
        <v>15</v>
      </c>
      <c r="T29" s="12" t="s">
        <v>366</v>
      </c>
      <c r="U29" s="2" t="s">
        <v>366</v>
      </c>
      <c r="V29" s="2" t="s">
        <v>366</v>
      </c>
      <c r="W29" s="2" t="s">
        <v>366</v>
      </c>
      <c r="X29" s="2" t="s">
        <v>366</v>
      </c>
      <c r="Y29" s="2" t="s">
        <v>366</v>
      </c>
      <c r="Z29" s="2" t="s">
        <v>366</v>
      </c>
      <c r="AA29" s="2" t="s">
        <v>366</v>
      </c>
      <c r="AB29" s="2" t="s">
        <v>366</v>
      </c>
      <c r="AC29" s="2" t="s">
        <v>366</v>
      </c>
      <c r="AD29" s="2" t="s">
        <v>366</v>
      </c>
      <c r="AE29" s="2" t="s">
        <v>366</v>
      </c>
      <c r="AF29" s="93">
        <f t="shared" si="6"/>
        <v>60</v>
      </c>
      <c r="AG29" s="67"/>
      <c r="AH29" s="2"/>
      <c r="AI29" s="252" t="s">
        <v>366</v>
      </c>
      <c r="AJ29" s="2"/>
      <c r="AK29" s="2"/>
      <c r="AL29" s="6"/>
      <c r="AM29" s="252" t="s">
        <v>366</v>
      </c>
      <c r="AN29" s="115">
        <f t="shared" si="7"/>
        <v>16</v>
      </c>
      <c r="AO29" s="12" t="s">
        <v>366</v>
      </c>
      <c r="AP29" s="2" t="s">
        <v>366</v>
      </c>
      <c r="AQ29" s="116">
        <f t="shared" si="8"/>
        <v>16</v>
      </c>
      <c r="AR29" s="45"/>
      <c r="AS29" s="46"/>
      <c r="AT29" s="224" t="s">
        <v>366</v>
      </c>
      <c r="AU29" s="26"/>
      <c r="AV29" s="26"/>
      <c r="AW29" s="292"/>
      <c r="AX29" s="118">
        <f t="shared" si="9"/>
        <v>15</v>
      </c>
      <c r="AY29" s="153">
        <f t="shared" si="10"/>
        <v>160</v>
      </c>
      <c r="AZ29" s="364" t="s">
        <v>20</v>
      </c>
      <c r="BA29" s="365" t="s">
        <v>18</v>
      </c>
      <c r="BB29" s="191">
        <f t="shared" si="11"/>
        <v>2.0065211938801104</v>
      </c>
      <c r="BC29" s="192">
        <f t="shared" si="12"/>
        <v>47.05882352941176</v>
      </c>
      <c r="BD29" s="352" t="s">
        <v>64</v>
      </c>
    </row>
    <row r="30" spans="1:56" ht="14.25" customHeight="1">
      <c r="A30" s="201" t="s">
        <v>10</v>
      </c>
      <c r="B30" s="212" t="s">
        <v>67</v>
      </c>
      <c r="C30" s="94">
        <v>-4</v>
      </c>
      <c r="D30" s="103">
        <f t="shared" si="0"/>
        <v>-4</v>
      </c>
      <c r="E30" s="2">
        <v>6</v>
      </c>
      <c r="F30" s="107">
        <f t="shared" si="1"/>
        <v>6</v>
      </c>
      <c r="G30" s="97">
        <f t="shared" si="2"/>
        <v>2</v>
      </c>
      <c r="H30" s="25" t="s">
        <v>366</v>
      </c>
      <c r="I30" s="100">
        <f t="shared" si="3"/>
        <v>15</v>
      </c>
      <c r="J30" s="12" t="s">
        <v>366</v>
      </c>
      <c r="K30" s="2"/>
      <c r="L30" s="2"/>
      <c r="M30" s="2"/>
      <c r="N30" s="11"/>
      <c r="O30" s="2"/>
      <c r="P30" s="108">
        <f t="shared" si="4"/>
        <v>15</v>
      </c>
      <c r="Q30" s="12"/>
      <c r="R30" s="164" t="s">
        <v>366</v>
      </c>
      <c r="S30" s="110">
        <f t="shared" si="5"/>
        <v>15</v>
      </c>
      <c r="T30" s="12" t="s">
        <v>366</v>
      </c>
      <c r="U30" s="2" t="s">
        <v>366</v>
      </c>
      <c r="V30" s="2" t="s">
        <v>366</v>
      </c>
      <c r="W30" s="2" t="s">
        <v>366</v>
      </c>
      <c r="X30" s="2" t="s">
        <v>366</v>
      </c>
      <c r="Y30" s="2" t="s">
        <v>366</v>
      </c>
      <c r="Z30" s="2" t="s">
        <v>366</v>
      </c>
      <c r="AA30" s="2" t="s">
        <v>366</v>
      </c>
      <c r="AB30" s="2"/>
      <c r="AC30" s="2" t="s">
        <v>366</v>
      </c>
      <c r="AD30" s="2" t="s">
        <v>366</v>
      </c>
      <c r="AE30" s="2" t="s">
        <v>366</v>
      </c>
      <c r="AF30" s="93">
        <f t="shared" si="6"/>
        <v>55</v>
      </c>
      <c r="AG30" s="12" t="s">
        <v>366</v>
      </c>
      <c r="AH30" s="2"/>
      <c r="AI30" s="252"/>
      <c r="AJ30" s="2"/>
      <c r="AK30" s="2"/>
      <c r="AL30" s="6" t="s">
        <v>366</v>
      </c>
      <c r="AM30" s="252"/>
      <c r="AN30" s="115">
        <f t="shared" si="7"/>
        <v>16</v>
      </c>
      <c r="AO30" s="12" t="s">
        <v>366</v>
      </c>
      <c r="AP30" s="2" t="s">
        <v>366</v>
      </c>
      <c r="AQ30" s="116">
        <f t="shared" si="8"/>
        <v>16</v>
      </c>
      <c r="AR30" s="45"/>
      <c r="AS30" s="46"/>
      <c r="AT30" s="224" t="s">
        <v>366</v>
      </c>
      <c r="AU30" s="26"/>
      <c r="AV30" s="26" t="s">
        <v>366</v>
      </c>
      <c r="AW30" s="292"/>
      <c r="AX30" s="118">
        <f t="shared" si="9"/>
        <v>25</v>
      </c>
      <c r="AY30" s="153">
        <f t="shared" si="10"/>
        <v>159</v>
      </c>
      <c r="AZ30" s="364" t="s">
        <v>21</v>
      </c>
      <c r="BA30" s="365" t="s">
        <v>31</v>
      </c>
      <c r="BB30" s="191">
        <f t="shared" si="11"/>
        <v>1.9939804364183598</v>
      </c>
      <c r="BC30" s="192">
        <f t="shared" si="12"/>
        <v>46.76470588235294</v>
      </c>
      <c r="BD30" s="352" t="s">
        <v>67</v>
      </c>
    </row>
    <row r="31" spans="1:56" ht="14.25" customHeight="1">
      <c r="A31" s="201" t="s">
        <v>12</v>
      </c>
      <c r="B31" s="212" t="s">
        <v>69</v>
      </c>
      <c r="C31" s="94">
        <v>-4</v>
      </c>
      <c r="D31" s="103">
        <f t="shared" si="0"/>
        <v>-4</v>
      </c>
      <c r="E31" s="2">
        <v>-9</v>
      </c>
      <c r="F31" s="107">
        <f t="shared" si="1"/>
        <v>0</v>
      </c>
      <c r="G31" s="97">
        <f t="shared" si="2"/>
        <v>-4</v>
      </c>
      <c r="H31" s="25"/>
      <c r="I31" s="100">
        <f t="shared" si="3"/>
        <v>0</v>
      </c>
      <c r="J31" s="12" t="s">
        <v>366</v>
      </c>
      <c r="K31" s="2"/>
      <c r="L31" s="2"/>
      <c r="M31" s="2"/>
      <c r="N31" s="11"/>
      <c r="O31" s="2"/>
      <c r="P31" s="108">
        <f t="shared" si="4"/>
        <v>15</v>
      </c>
      <c r="Q31" s="12"/>
      <c r="R31" s="164" t="s">
        <v>366</v>
      </c>
      <c r="S31" s="110">
        <f t="shared" si="5"/>
        <v>15</v>
      </c>
      <c r="T31" s="12" t="s">
        <v>366</v>
      </c>
      <c r="U31" s="2" t="s">
        <v>366</v>
      </c>
      <c r="V31" s="2" t="s">
        <v>366</v>
      </c>
      <c r="W31" s="2" t="s">
        <v>366</v>
      </c>
      <c r="X31" s="2" t="s">
        <v>366</v>
      </c>
      <c r="Y31" s="2" t="s">
        <v>366</v>
      </c>
      <c r="Z31" s="2" t="s">
        <v>366</v>
      </c>
      <c r="AA31" s="2" t="s">
        <v>366</v>
      </c>
      <c r="AB31" s="2" t="s">
        <v>366</v>
      </c>
      <c r="AC31" s="2" t="s">
        <v>366</v>
      </c>
      <c r="AD31" s="2" t="s">
        <v>366</v>
      </c>
      <c r="AE31" s="2" t="s">
        <v>366</v>
      </c>
      <c r="AF31" s="93">
        <f t="shared" si="6"/>
        <v>60</v>
      </c>
      <c r="AG31" s="12" t="s">
        <v>366</v>
      </c>
      <c r="AH31" s="2"/>
      <c r="AI31" s="252" t="s">
        <v>366</v>
      </c>
      <c r="AJ31" s="2"/>
      <c r="AK31" s="2"/>
      <c r="AL31" s="6" t="s">
        <v>366</v>
      </c>
      <c r="AM31" s="252" t="s">
        <v>366</v>
      </c>
      <c r="AN31" s="115">
        <f t="shared" si="7"/>
        <v>32</v>
      </c>
      <c r="AO31" s="12" t="s">
        <v>366</v>
      </c>
      <c r="AP31" s="2" t="s">
        <v>366</v>
      </c>
      <c r="AQ31" s="116">
        <f t="shared" si="8"/>
        <v>16</v>
      </c>
      <c r="AR31" s="25"/>
      <c r="AS31" s="26"/>
      <c r="AT31" s="224" t="s">
        <v>366</v>
      </c>
      <c r="AU31" s="26"/>
      <c r="AV31" s="26" t="s">
        <v>366</v>
      </c>
      <c r="AW31" s="292"/>
      <c r="AX31" s="118">
        <f t="shared" si="9"/>
        <v>25</v>
      </c>
      <c r="AY31" s="153">
        <f t="shared" si="10"/>
        <v>159</v>
      </c>
      <c r="AZ31" s="364" t="s">
        <v>22</v>
      </c>
      <c r="BA31" s="365" t="s">
        <v>11</v>
      </c>
      <c r="BB31" s="191">
        <f t="shared" si="11"/>
        <v>1.9939804364183598</v>
      </c>
      <c r="BC31" s="192">
        <f t="shared" si="12"/>
        <v>46.76470588235294</v>
      </c>
      <c r="BD31" s="352" t="s">
        <v>69</v>
      </c>
    </row>
    <row r="32" spans="1:56" ht="14.25" customHeight="1">
      <c r="A32" s="201" t="s">
        <v>32</v>
      </c>
      <c r="B32" s="212" t="s">
        <v>356</v>
      </c>
      <c r="C32" s="94">
        <v>-9</v>
      </c>
      <c r="D32" s="103">
        <f t="shared" si="0"/>
        <v>-9</v>
      </c>
      <c r="E32" s="2">
        <v>-5</v>
      </c>
      <c r="F32" s="107">
        <f t="shared" si="1"/>
        <v>0</v>
      </c>
      <c r="G32" s="97">
        <f t="shared" si="2"/>
        <v>-9</v>
      </c>
      <c r="H32" s="25" t="s">
        <v>366</v>
      </c>
      <c r="I32" s="100">
        <f t="shared" si="3"/>
        <v>15</v>
      </c>
      <c r="J32" s="12" t="s">
        <v>366</v>
      </c>
      <c r="K32" s="2"/>
      <c r="L32" s="2"/>
      <c r="M32" s="2"/>
      <c r="N32" s="11"/>
      <c r="O32" s="2"/>
      <c r="P32" s="108">
        <f t="shared" si="4"/>
        <v>15</v>
      </c>
      <c r="Q32" s="12" t="s">
        <v>366</v>
      </c>
      <c r="R32" s="164"/>
      <c r="S32" s="110">
        <f t="shared" si="5"/>
        <v>8</v>
      </c>
      <c r="T32" s="308" t="s">
        <v>366</v>
      </c>
      <c r="U32" s="2" t="s">
        <v>366</v>
      </c>
      <c r="V32" s="2"/>
      <c r="W32" s="2" t="s">
        <v>366</v>
      </c>
      <c r="X32" s="2" t="s">
        <v>366</v>
      </c>
      <c r="Y32" s="2"/>
      <c r="Z32" s="2" t="s">
        <v>366</v>
      </c>
      <c r="AA32" s="2" t="s">
        <v>366</v>
      </c>
      <c r="AB32" s="2" t="s">
        <v>366</v>
      </c>
      <c r="AC32" s="2" t="s">
        <v>366</v>
      </c>
      <c r="AD32" s="2" t="s">
        <v>366</v>
      </c>
      <c r="AE32" s="2"/>
      <c r="AF32" s="93">
        <f t="shared" si="6"/>
        <v>45</v>
      </c>
      <c r="AG32" s="12" t="s">
        <v>366</v>
      </c>
      <c r="AH32" s="2"/>
      <c r="AI32" s="252" t="s">
        <v>366</v>
      </c>
      <c r="AJ32" s="2" t="s">
        <v>366</v>
      </c>
      <c r="AK32" s="2"/>
      <c r="AL32" s="2"/>
      <c r="AM32" s="252" t="s">
        <v>366</v>
      </c>
      <c r="AN32" s="115">
        <f t="shared" si="7"/>
        <v>32</v>
      </c>
      <c r="AO32" s="12" t="s">
        <v>366</v>
      </c>
      <c r="AP32" s="2" t="s">
        <v>366</v>
      </c>
      <c r="AQ32" s="116">
        <f t="shared" si="8"/>
        <v>16</v>
      </c>
      <c r="AR32" s="67"/>
      <c r="AS32" s="68"/>
      <c r="AT32" s="224" t="s">
        <v>366</v>
      </c>
      <c r="AU32" s="26"/>
      <c r="AV32" s="26"/>
      <c r="AW32" s="292" t="s">
        <v>366</v>
      </c>
      <c r="AX32" s="118">
        <f t="shared" si="9"/>
        <v>30</v>
      </c>
      <c r="AY32" s="240">
        <f t="shared" si="10"/>
        <v>152</v>
      </c>
      <c r="AZ32" s="364" t="s">
        <v>23</v>
      </c>
      <c r="BA32" s="365" t="s">
        <v>13</v>
      </c>
      <c r="BB32" s="191">
        <f t="shared" si="11"/>
        <v>1.9061951341861048</v>
      </c>
      <c r="BC32" s="192">
        <f t="shared" si="12"/>
        <v>44.70588235294118</v>
      </c>
      <c r="BD32" s="352" t="s">
        <v>356</v>
      </c>
    </row>
    <row r="33" spans="1:56" ht="14.25" customHeight="1">
      <c r="A33" s="201" t="s">
        <v>40</v>
      </c>
      <c r="B33" s="212" t="s">
        <v>235</v>
      </c>
      <c r="C33" s="94">
        <v>-17</v>
      </c>
      <c r="D33" s="103">
        <f t="shared" si="0"/>
        <v>-17</v>
      </c>
      <c r="E33" s="2">
        <v>4</v>
      </c>
      <c r="F33" s="107">
        <f t="shared" si="1"/>
        <v>4</v>
      </c>
      <c r="G33" s="97">
        <f t="shared" si="2"/>
        <v>-13</v>
      </c>
      <c r="H33" s="25" t="s">
        <v>366</v>
      </c>
      <c r="I33" s="100">
        <f t="shared" si="3"/>
        <v>15</v>
      </c>
      <c r="J33" s="12"/>
      <c r="K33" s="2" t="s">
        <v>366</v>
      </c>
      <c r="L33" s="2"/>
      <c r="M33" s="2"/>
      <c r="N33" s="11"/>
      <c r="O33" s="2"/>
      <c r="P33" s="108">
        <f t="shared" si="4"/>
        <v>15</v>
      </c>
      <c r="Q33" s="12"/>
      <c r="R33" s="164" t="s">
        <v>366</v>
      </c>
      <c r="S33" s="110">
        <f t="shared" si="5"/>
        <v>15</v>
      </c>
      <c r="T33" s="12" t="s">
        <v>366</v>
      </c>
      <c r="U33" s="2" t="s">
        <v>366</v>
      </c>
      <c r="V33" s="2" t="s">
        <v>366</v>
      </c>
      <c r="W33" s="2" t="s">
        <v>366</v>
      </c>
      <c r="X33" s="2" t="s">
        <v>366</v>
      </c>
      <c r="Y33" s="2" t="s">
        <v>366</v>
      </c>
      <c r="Z33" s="2" t="s">
        <v>366</v>
      </c>
      <c r="AA33" s="2" t="s">
        <v>366</v>
      </c>
      <c r="AB33" s="2" t="s">
        <v>366</v>
      </c>
      <c r="AC33" s="238" t="s">
        <v>366</v>
      </c>
      <c r="AD33" s="238" t="s">
        <v>366</v>
      </c>
      <c r="AE33" s="238" t="s">
        <v>366</v>
      </c>
      <c r="AF33" s="93">
        <f t="shared" si="6"/>
        <v>60</v>
      </c>
      <c r="AG33" s="12" t="s">
        <v>366</v>
      </c>
      <c r="AH33" s="2"/>
      <c r="AI33" s="252" t="s">
        <v>366</v>
      </c>
      <c r="AJ33" s="2"/>
      <c r="AK33" s="2"/>
      <c r="AL33" s="2" t="s">
        <v>366</v>
      </c>
      <c r="AM33" s="252" t="s">
        <v>366</v>
      </c>
      <c r="AN33" s="115">
        <f t="shared" si="7"/>
        <v>32</v>
      </c>
      <c r="AO33" s="12" t="s">
        <v>366</v>
      </c>
      <c r="AP33" s="2"/>
      <c r="AQ33" s="116">
        <f t="shared" si="8"/>
        <v>8</v>
      </c>
      <c r="AR33" s="67"/>
      <c r="AS33" s="68"/>
      <c r="AT33" s="224" t="s">
        <v>366</v>
      </c>
      <c r="AU33" s="26" t="s">
        <v>366</v>
      </c>
      <c r="AV33" s="26"/>
      <c r="AW33" s="292"/>
      <c r="AX33" s="118">
        <f t="shared" si="9"/>
        <v>20</v>
      </c>
      <c r="AY33" s="153">
        <f t="shared" si="10"/>
        <v>152</v>
      </c>
      <c r="AZ33" s="364" t="s">
        <v>24</v>
      </c>
      <c r="BA33" s="365" t="s">
        <v>20</v>
      </c>
      <c r="BB33" s="191">
        <f t="shared" si="11"/>
        <v>1.9061951341861048</v>
      </c>
      <c r="BC33" s="192">
        <f t="shared" si="12"/>
        <v>44.70588235294118</v>
      </c>
      <c r="BD33" s="352" t="s">
        <v>235</v>
      </c>
    </row>
    <row r="34" spans="1:56" ht="14.25" customHeight="1">
      <c r="A34" s="201" t="s">
        <v>23</v>
      </c>
      <c r="B34" s="212" t="s">
        <v>72</v>
      </c>
      <c r="C34" s="94">
        <v>-23</v>
      </c>
      <c r="D34" s="170">
        <f t="shared" si="0"/>
        <v>-23</v>
      </c>
      <c r="E34" s="2">
        <v>6</v>
      </c>
      <c r="F34" s="107">
        <f t="shared" si="1"/>
        <v>6</v>
      </c>
      <c r="G34" s="97">
        <f t="shared" si="2"/>
        <v>-17</v>
      </c>
      <c r="H34" s="12" t="s">
        <v>366</v>
      </c>
      <c r="I34" s="100">
        <f t="shared" si="3"/>
        <v>15</v>
      </c>
      <c r="J34" s="12"/>
      <c r="K34" s="2" t="s">
        <v>366</v>
      </c>
      <c r="L34" s="2"/>
      <c r="M34" s="2"/>
      <c r="N34" s="11"/>
      <c r="O34" s="2"/>
      <c r="P34" s="108">
        <f t="shared" si="4"/>
        <v>15</v>
      </c>
      <c r="Q34" s="12"/>
      <c r="R34" s="164" t="s">
        <v>366</v>
      </c>
      <c r="S34" s="110">
        <f t="shared" si="5"/>
        <v>15</v>
      </c>
      <c r="T34" s="12" t="s">
        <v>366</v>
      </c>
      <c r="U34" s="2" t="s">
        <v>366</v>
      </c>
      <c r="V34" s="2" t="s">
        <v>366</v>
      </c>
      <c r="W34" s="2" t="s">
        <v>366</v>
      </c>
      <c r="X34" s="2" t="s">
        <v>366</v>
      </c>
      <c r="Y34" s="2" t="s">
        <v>366</v>
      </c>
      <c r="Z34" s="2" t="s">
        <v>366</v>
      </c>
      <c r="AA34" s="2" t="s">
        <v>366</v>
      </c>
      <c r="AB34" s="2" t="s">
        <v>366</v>
      </c>
      <c r="AC34" s="2" t="s">
        <v>366</v>
      </c>
      <c r="AD34" s="2" t="s">
        <v>366</v>
      </c>
      <c r="AE34" s="2" t="s">
        <v>366</v>
      </c>
      <c r="AF34" s="93">
        <f t="shared" si="6"/>
        <v>60</v>
      </c>
      <c r="AG34" s="12" t="s">
        <v>366</v>
      </c>
      <c r="AH34" s="2"/>
      <c r="AI34" s="252" t="s">
        <v>366</v>
      </c>
      <c r="AJ34" s="2" t="s">
        <v>366</v>
      </c>
      <c r="AK34" s="2"/>
      <c r="AL34" s="2" t="s">
        <v>366</v>
      </c>
      <c r="AM34" s="252" t="s">
        <v>366</v>
      </c>
      <c r="AN34" s="115">
        <f t="shared" si="7"/>
        <v>40</v>
      </c>
      <c r="AO34" s="12" t="s">
        <v>366</v>
      </c>
      <c r="AP34" s="2"/>
      <c r="AQ34" s="116">
        <f t="shared" si="8"/>
        <v>8</v>
      </c>
      <c r="AR34" s="67"/>
      <c r="AS34" s="68"/>
      <c r="AT34" s="6" t="s">
        <v>366</v>
      </c>
      <c r="AU34" s="2"/>
      <c r="AV34" s="2"/>
      <c r="AW34" s="343"/>
      <c r="AX34" s="118">
        <f t="shared" si="9"/>
        <v>15</v>
      </c>
      <c r="AY34" s="153">
        <f t="shared" si="10"/>
        <v>151</v>
      </c>
      <c r="AZ34" s="364" t="s">
        <v>25</v>
      </c>
      <c r="BA34" s="365" t="s">
        <v>28</v>
      </c>
      <c r="BB34" s="191">
        <f t="shared" si="11"/>
        <v>1.8936543767243543</v>
      </c>
      <c r="BC34" s="192">
        <f t="shared" si="12"/>
        <v>44.41176470588235</v>
      </c>
      <c r="BD34" s="352" t="s">
        <v>72</v>
      </c>
    </row>
    <row r="35" spans="1:56" ht="14.25" customHeight="1">
      <c r="A35" s="201" t="s">
        <v>13</v>
      </c>
      <c r="B35" s="212" t="s">
        <v>213</v>
      </c>
      <c r="C35" s="94">
        <v>-15</v>
      </c>
      <c r="D35" s="103">
        <f t="shared" si="0"/>
        <v>-15</v>
      </c>
      <c r="E35" s="2">
        <v>3</v>
      </c>
      <c r="F35" s="107">
        <f t="shared" si="1"/>
        <v>3</v>
      </c>
      <c r="G35" s="97">
        <f t="shared" si="2"/>
        <v>-12</v>
      </c>
      <c r="H35" s="25" t="s">
        <v>366</v>
      </c>
      <c r="I35" s="100">
        <f t="shared" si="3"/>
        <v>15</v>
      </c>
      <c r="J35" s="12" t="s">
        <v>366</v>
      </c>
      <c r="K35" s="2"/>
      <c r="L35" s="2"/>
      <c r="M35" s="2"/>
      <c r="N35" s="11"/>
      <c r="O35" s="2"/>
      <c r="P35" s="108">
        <f t="shared" si="4"/>
        <v>15</v>
      </c>
      <c r="Q35" s="12"/>
      <c r="R35" s="164" t="s">
        <v>366</v>
      </c>
      <c r="S35" s="110">
        <f t="shared" si="5"/>
        <v>15</v>
      </c>
      <c r="T35" s="12" t="s">
        <v>366</v>
      </c>
      <c r="U35" s="2" t="s">
        <v>366</v>
      </c>
      <c r="V35" s="2" t="s">
        <v>366</v>
      </c>
      <c r="W35" s="2" t="s">
        <v>366</v>
      </c>
      <c r="X35" s="2" t="s">
        <v>366</v>
      </c>
      <c r="Y35" s="2" t="s">
        <v>366</v>
      </c>
      <c r="Z35" s="2" t="s">
        <v>366</v>
      </c>
      <c r="AA35" s="2" t="s">
        <v>366</v>
      </c>
      <c r="AB35" s="2" t="s">
        <v>366</v>
      </c>
      <c r="AC35" s="2" t="s">
        <v>366</v>
      </c>
      <c r="AD35" s="2" t="s">
        <v>366</v>
      </c>
      <c r="AE35" s="2" t="s">
        <v>366</v>
      </c>
      <c r="AF35" s="93">
        <f t="shared" si="6"/>
        <v>60</v>
      </c>
      <c r="AG35" s="12"/>
      <c r="AH35" s="2"/>
      <c r="AI35" s="252" t="s">
        <v>366</v>
      </c>
      <c r="AJ35" s="2" t="s">
        <v>366</v>
      </c>
      <c r="AK35" s="2"/>
      <c r="AL35" s="2"/>
      <c r="AM35" s="252" t="s">
        <v>366</v>
      </c>
      <c r="AN35" s="115">
        <f t="shared" si="7"/>
        <v>24</v>
      </c>
      <c r="AO35" s="12" t="s">
        <v>366</v>
      </c>
      <c r="AP35" s="2" t="s">
        <v>366</v>
      </c>
      <c r="AQ35" s="116">
        <f t="shared" si="8"/>
        <v>16</v>
      </c>
      <c r="AR35" s="45"/>
      <c r="AS35" s="46"/>
      <c r="AT35" s="224" t="s">
        <v>366</v>
      </c>
      <c r="AU35" s="26"/>
      <c r="AV35" s="26"/>
      <c r="AW35" s="292"/>
      <c r="AX35" s="118">
        <f t="shared" si="9"/>
        <v>15</v>
      </c>
      <c r="AY35" s="153">
        <f t="shared" si="10"/>
        <v>148</v>
      </c>
      <c r="AZ35" s="364" t="s">
        <v>26</v>
      </c>
      <c r="BA35" s="365" t="s">
        <v>24</v>
      </c>
      <c r="BB35" s="191">
        <f t="shared" si="11"/>
        <v>1.8560321043391022</v>
      </c>
      <c r="BC35" s="192">
        <f t="shared" si="12"/>
        <v>43.529411764705884</v>
      </c>
      <c r="BD35" s="352" t="s">
        <v>213</v>
      </c>
    </row>
    <row r="36" spans="1:56" ht="14.25" customHeight="1">
      <c r="A36" s="201" t="s">
        <v>17</v>
      </c>
      <c r="B36" s="212" t="s">
        <v>410</v>
      </c>
      <c r="C36" s="94">
        <v>-3</v>
      </c>
      <c r="D36" s="170">
        <f t="shared" si="0"/>
        <v>-3</v>
      </c>
      <c r="E36" s="2">
        <v>4</v>
      </c>
      <c r="F36" s="107">
        <f t="shared" si="1"/>
        <v>4</v>
      </c>
      <c r="G36" s="97">
        <f t="shared" si="2"/>
        <v>1</v>
      </c>
      <c r="H36" s="12" t="s">
        <v>366</v>
      </c>
      <c r="I36" s="100">
        <f t="shared" si="3"/>
        <v>15</v>
      </c>
      <c r="J36" s="12"/>
      <c r="K36" s="2" t="s">
        <v>366</v>
      </c>
      <c r="L36" s="2"/>
      <c r="M36" s="2"/>
      <c r="N36" s="11"/>
      <c r="O36" s="2"/>
      <c r="P36" s="108">
        <f t="shared" si="4"/>
        <v>15</v>
      </c>
      <c r="Q36" s="12"/>
      <c r="R36" s="164" t="s">
        <v>366</v>
      </c>
      <c r="S36" s="110">
        <f t="shared" si="5"/>
        <v>15</v>
      </c>
      <c r="T36" s="12" t="s">
        <v>366</v>
      </c>
      <c r="U36" s="2" t="s">
        <v>366</v>
      </c>
      <c r="V36" s="2" t="s">
        <v>366</v>
      </c>
      <c r="W36" s="2" t="s">
        <v>366</v>
      </c>
      <c r="X36" s="2" t="s">
        <v>366</v>
      </c>
      <c r="Y36" s="2" t="s">
        <v>366</v>
      </c>
      <c r="Z36" s="2" t="s">
        <v>366</v>
      </c>
      <c r="AA36" s="2" t="s">
        <v>366</v>
      </c>
      <c r="AB36" s="2" t="s">
        <v>366</v>
      </c>
      <c r="AC36" s="2" t="s">
        <v>366</v>
      </c>
      <c r="AD36" s="2" t="s">
        <v>366</v>
      </c>
      <c r="AE36" s="2" t="s">
        <v>366</v>
      </c>
      <c r="AF36" s="93">
        <f t="shared" si="6"/>
        <v>60</v>
      </c>
      <c r="AG36" s="12" t="s">
        <v>366</v>
      </c>
      <c r="AH36" s="2"/>
      <c r="AI36" s="238"/>
      <c r="AJ36" s="2"/>
      <c r="AK36" s="2"/>
      <c r="AL36" s="2"/>
      <c r="AM36" s="238" t="s">
        <v>366</v>
      </c>
      <c r="AN36" s="115">
        <f t="shared" si="7"/>
        <v>16</v>
      </c>
      <c r="AO36" s="12" t="s">
        <v>366</v>
      </c>
      <c r="AP36" s="2"/>
      <c r="AQ36" s="116">
        <f t="shared" si="8"/>
        <v>8</v>
      </c>
      <c r="AR36" s="67"/>
      <c r="AS36" s="68"/>
      <c r="AT36" s="6" t="s">
        <v>366</v>
      </c>
      <c r="AU36" s="2"/>
      <c r="AV36" s="2"/>
      <c r="AW36" s="343"/>
      <c r="AX36" s="118">
        <f t="shared" si="9"/>
        <v>15</v>
      </c>
      <c r="AY36" s="153">
        <f t="shared" si="10"/>
        <v>145</v>
      </c>
      <c r="AZ36" s="364" t="s">
        <v>27</v>
      </c>
      <c r="BA36" s="365" t="s">
        <v>21</v>
      </c>
      <c r="BB36" s="191">
        <f t="shared" si="11"/>
        <v>1.81840983195385</v>
      </c>
      <c r="BC36" s="192">
        <f t="shared" si="12"/>
        <v>42.64705882352941</v>
      </c>
      <c r="BD36" s="352" t="s">
        <v>410</v>
      </c>
    </row>
    <row r="37" spans="1:56" ht="14.25" customHeight="1">
      <c r="A37" s="201" t="s">
        <v>54</v>
      </c>
      <c r="B37" s="210" t="s">
        <v>310</v>
      </c>
      <c r="C37" s="94">
        <v>-2</v>
      </c>
      <c r="D37" s="103">
        <f t="shared" si="0"/>
        <v>-2</v>
      </c>
      <c r="E37" s="2">
        <v>-6</v>
      </c>
      <c r="F37" s="107">
        <f t="shared" si="1"/>
        <v>0</v>
      </c>
      <c r="G37" s="97">
        <f t="shared" si="2"/>
        <v>-2</v>
      </c>
      <c r="H37" s="25"/>
      <c r="I37" s="100">
        <f t="shared" si="3"/>
        <v>0</v>
      </c>
      <c r="J37" s="12" t="s">
        <v>366</v>
      </c>
      <c r="K37" s="2"/>
      <c r="L37" s="2"/>
      <c r="M37" s="2"/>
      <c r="N37" s="11"/>
      <c r="O37" s="2"/>
      <c r="P37" s="108">
        <f t="shared" si="4"/>
        <v>15</v>
      </c>
      <c r="Q37" s="167"/>
      <c r="R37" s="164" t="s">
        <v>366</v>
      </c>
      <c r="S37" s="110">
        <f t="shared" si="5"/>
        <v>15</v>
      </c>
      <c r="T37" s="12" t="s">
        <v>366</v>
      </c>
      <c r="U37" s="2" t="s">
        <v>366</v>
      </c>
      <c r="V37" s="2" t="s">
        <v>366</v>
      </c>
      <c r="W37" s="2" t="s">
        <v>366</v>
      </c>
      <c r="X37" s="2" t="s">
        <v>366</v>
      </c>
      <c r="Y37" s="2" t="s">
        <v>366</v>
      </c>
      <c r="Z37" s="2"/>
      <c r="AA37" s="2"/>
      <c r="AB37" s="2"/>
      <c r="AC37" s="238" t="s">
        <v>366</v>
      </c>
      <c r="AD37" s="238" t="s">
        <v>366</v>
      </c>
      <c r="AE37" s="238" t="s">
        <v>366</v>
      </c>
      <c r="AF37" s="93">
        <f t="shared" si="6"/>
        <v>45</v>
      </c>
      <c r="AG37" s="12" t="s">
        <v>366</v>
      </c>
      <c r="AH37" s="2"/>
      <c r="AI37" s="252" t="s">
        <v>366</v>
      </c>
      <c r="AJ37" s="2" t="s">
        <v>366</v>
      </c>
      <c r="AK37" s="2"/>
      <c r="AL37" s="2"/>
      <c r="AM37" s="252" t="s">
        <v>366</v>
      </c>
      <c r="AN37" s="115">
        <f t="shared" si="7"/>
        <v>32</v>
      </c>
      <c r="AO37" s="12" t="s">
        <v>366</v>
      </c>
      <c r="AP37" s="2"/>
      <c r="AQ37" s="116">
        <f t="shared" si="8"/>
        <v>8</v>
      </c>
      <c r="AR37" s="25" t="s">
        <v>366</v>
      </c>
      <c r="AS37" s="68"/>
      <c r="AT37" s="224" t="s">
        <v>366</v>
      </c>
      <c r="AU37" s="26"/>
      <c r="AV37" s="26"/>
      <c r="AW37" s="292"/>
      <c r="AX37" s="118">
        <f t="shared" si="9"/>
        <v>30</v>
      </c>
      <c r="AY37" s="153">
        <f t="shared" si="10"/>
        <v>143</v>
      </c>
      <c r="AZ37" s="364" t="s">
        <v>28</v>
      </c>
      <c r="BA37" s="365" t="s">
        <v>10</v>
      </c>
      <c r="BB37" s="191">
        <f t="shared" si="11"/>
        <v>1.793328317030349</v>
      </c>
      <c r="BC37" s="192">
        <f t="shared" si="12"/>
        <v>42.05882352941177</v>
      </c>
      <c r="BD37" s="352" t="s">
        <v>310</v>
      </c>
    </row>
    <row r="38" spans="1:56" ht="14.25" customHeight="1">
      <c r="A38" s="201" t="s">
        <v>199</v>
      </c>
      <c r="B38" s="210" t="s">
        <v>408</v>
      </c>
      <c r="C38" s="94">
        <v>-16</v>
      </c>
      <c r="D38" s="207">
        <f aca="true" t="shared" si="13" ref="D38:D64">C38</f>
        <v>-16</v>
      </c>
      <c r="E38" s="2">
        <v>-5</v>
      </c>
      <c r="F38" s="107">
        <f aca="true" t="shared" si="14" ref="F38:F64">IF(E38&gt;0,E38,0)</f>
        <v>0</v>
      </c>
      <c r="G38" s="97">
        <f aca="true" t="shared" si="15" ref="G38:G64">D38+F38</f>
        <v>-16</v>
      </c>
      <c r="H38" s="25" t="s">
        <v>366</v>
      </c>
      <c r="I38" s="100">
        <f aca="true" t="shared" si="16" ref="I38:I64">IF(H38="ANO",15,0)</f>
        <v>15</v>
      </c>
      <c r="J38" s="12" t="s">
        <v>366</v>
      </c>
      <c r="K38" s="2"/>
      <c r="L38" s="2"/>
      <c r="M38" s="2"/>
      <c r="N38" s="11"/>
      <c r="O38" s="2"/>
      <c r="P38" s="108">
        <f aca="true" t="shared" si="17" ref="P38:P64">IF(J38="ANO",15,0)+IF(K38="ANO",15,0)+IF(L38="ANO",10,0)+IF(M38="ANO",10,0)+IF(N38="ANO",5,0)+IF(O38="ANO",5,0)</f>
        <v>15</v>
      </c>
      <c r="Q38" s="167"/>
      <c r="R38" s="238" t="s">
        <v>366</v>
      </c>
      <c r="S38" s="110">
        <f aca="true" t="shared" si="18" ref="S38:S64">IF(Q38="ANO",8,0)+IF(R38="ANO",15,0)</f>
        <v>15</v>
      </c>
      <c r="T38" s="12" t="s">
        <v>366</v>
      </c>
      <c r="U38" s="2" t="s">
        <v>366</v>
      </c>
      <c r="V38" s="2" t="s">
        <v>366</v>
      </c>
      <c r="W38" s="2" t="s">
        <v>366</v>
      </c>
      <c r="X38" s="2" t="s">
        <v>366</v>
      </c>
      <c r="Y38" s="2" t="s">
        <v>366</v>
      </c>
      <c r="Z38" s="2" t="s">
        <v>366</v>
      </c>
      <c r="AA38" s="2" t="s">
        <v>366</v>
      </c>
      <c r="AB38" s="2" t="s">
        <v>366</v>
      </c>
      <c r="AC38" s="2" t="s">
        <v>366</v>
      </c>
      <c r="AD38" s="2" t="s">
        <v>366</v>
      </c>
      <c r="AE38" s="2" t="s">
        <v>366</v>
      </c>
      <c r="AF38" s="93">
        <f aca="true" t="shared" si="19" ref="AF38:AF64">IF(T38="ANO",5,0)+IF(U38="ANO",5,0)+IF(V38="ANO",5,0)+IF(W38="ANO",5,0)+IF(X38="ANO",5,0)+IF(Y38="ANO",5,0)+IF(Z38="ANO",5,0)+IF(AA38="ANO",5,0)+IF(AB38="ANO",5,0)+IF(AC38="ANO",5,0)+IF(AD38="ANO",5,0)+IF(AE38="ANO",5,0)</f>
        <v>60</v>
      </c>
      <c r="AG38" s="12"/>
      <c r="AH38" s="2"/>
      <c r="AI38" s="252" t="s">
        <v>366</v>
      </c>
      <c r="AJ38" s="2" t="s">
        <v>366</v>
      </c>
      <c r="AK38" s="2"/>
      <c r="AL38" s="2"/>
      <c r="AM38" s="252" t="s">
        <v>366</v>
      </c>
      <c r="AN38" s="115">
        <f aca="true" t="shared" si="20" ref="AN38:AN64">IF(AG38="ANO",8,0)+IF(AH38="ANO",8,0)+IF(AI38="ANO",8,0)+IF(AJ38="ANO",8,0)+IF(AK38="ANO",8,0)+IF(AL38="ANO",8,0)+IF(AM38="ANO",8,0)</f>
        <v>24</v>
      </c>
      <c r="AO38" s="12" t="s">
        <v>366</v>
      </c>
      <c r="AP38" s="2"/>
      <c r="AQ38" s="116">
        <f aca="true" t="shared" si="21" ref="AQ38:AQ64">IF(AO38="ANO",8,0)+IF(AP38="ANO",8,0)</f>
        <v>8</v>
      </c>
      <c r="AR38" s="25"/>
      <c r="AS38" s="26"/>
      <c r="AT38" s="224" t="s">
        <v>366</v>
      </c>
      <c r="AU38" s="26" t="s">
        <v>366</v>
      </c>
      <c r="AV38" s="26"/>
      <c r="AW38" s="292"/>
      <c r="AX38" s="118">
        <f aca="true" t="shared" si="22" ref="AX38:AX64">IF(AR38="ANO",15,0)+IF(AS38="ANO",15,0)+IF(AT38="ANO",15,0)+IF(AU38="ANO",5,0)+IF(AV38="ANO",10,0)+IF(AW38="ANO",15,0)</f>
        <v>20</v>
      </c>
      <c r="AY38" s="153">
        <f aca="true" t="shared" si="23" ref="AY38:AY65">G38+I38+P38+S38+AF38+AN38+AQ38+AX38</f>
        <v>141</v>
      </c>
      <c r="AZ38" s="364" t="s">
        <v>29</v>
      </c>
      <c r="BA38" s="365" t="s">
        <v>34</v>
      </c>
      <c r="BB38" s="191">
        <f aca="true" t="shared" si="24" ref="BB38:BB64">AY38/$AY$65*100</f>
        <v>1.7682468021068474</v>
      </c>
      <c r="BC38" s="192">
        <f aca="true" t="shared" si="25" ref="BC38:BC64">AY38/$BC$5*100</f>
        <v>41.47058823529412</v>
      </c>
      <c r="BD38" s="352" t="s">
        <v>408</v>
      </c>
    </row>
    <row r="39" spans="1:56" ht="14.25" customHeight="1">
      <c r="A39" s="201" t="s">
        <v>41</v>
      </c>
      <c r="B39" s="210" t="s">
        <v>77</v>
      </c>
      <c r="C39" s="94">
        <v>-22</v>
      </c>
      <c r="D39" s="207">
        <f t="shared" si="13"/>
        <v>-22</v>
      </c>
      <c r="E39" s="2">
        <v>0</v>
      </c>
      <c r="F39" s="107">
        <f t="shared" si="14"/>
        <v>0</v>
      </c>
      <c r="G39" s="97">
        <f t="shared" si="15"/>
        <v>-22</v>
      </c>
      <c r="H39" s="25" t="s">
        <v>366</v>
      </c>
      <c r="I39" s="100">
        <f t="shared" si="16"/>
        <v>15</v>
      </c>
      <c r="J39" s="12"/>
      <c r="K39" s="2" t="s">
        <v>366</v>
      </c>
      <c r="L39" s="2"/>
      <c r="M39" s="2"/>
      <c r="N39" s="11"/>
      <c r="O39" s="2"/>
      <c r="P39" s="108">
        <f t="shared" si="17"/>
        <v>15</v>
      </c>
      <c r="Q39" s="12"/>
      <c r="R39" s="164" t="s">
        <v>366</v>
      </c>
      <c r="S39" s="110">
        <f t="shared" si="18"/>
        <v>15</v>
      </c>
      <c r="T39" s="12" t="s">
        <v>366</v>
      </c>
      <c r="U39" s="2" t="s">
        <v>366</v>
      </c>
      <c r="V39" s="2" t="s">
        <v>366</v>
      </c>
      <c r="W39" s="2" t="s">
        <v>366</v>
      </c>
      <c r="X39" s="2" t="s">
        <v>366</v>
      </c>
      <c r="Y39" s="2" t="s">
        <v>366</v>
      </c>
      <c r="Z39" s="2" t="s">
        <v>366</v>
      </c>
      <c r="AA39" s="2" t="s">
        <v>366</v>
      </c>
      <c r="AB39" s="2" t="s">
        <v>366</v>
      </c>
      <c r="AC39" s="238" t="s">
        <v>366</v>
      </c>
      <c r="AD39" s="238" t="s">
        <v>366</v>
      </c>
      <c r="AE39" s="238" t="s">
        <v>366</v>
      </c>
      <c r="AF39" s="93">
        <f t="shared" si="19"/>
        <v>60</v>
      </c>
      <c r="AG39" s="12"/>
      <c r="AH39" s="2"/>
      <c r="AI39" s="252"/>
      <c r="AJ39" s="2"/>
      <c r="AK39" s="2"/>
      <c r="AL39" s="2" t="s">
        <v>366</v>
      </c>
      <c r="AM39" s="252"/>
      <c r="AN39" s="115">
        <f t="shared" si="20"/>
        <v>8</v>
      </c>
      <c r="AO39" s="12" t="s">
        <v>366</v>
      </c>
      <c r="AP39" s="2" t="s">
        <v>366</v>
      </c>
      <c r="AQ39" s="116">
        <f t="shared" si="21"/>
        <v>16</v>
      </c>
      <c r="AR39" s="45"/>
      <c r="AS39" s="26" t="s">
        <v>366</v>
      </c>
      <c r="AT39" s="224"/>
      <c r="AU39" s="26"/>
      <c r="AV39" s="26"/>
      <c r="AW39" s="292"/>
      <c r="AX39" s="118">
        <f t="shared" si="22"/>
        <v>15</v>
      </c>
      <c r="AY39" s="153">
        <f t="shared" si="23"/>
        <v>122</v>
      </c>
      <c r="AZ39" s="364" t="s">
        <v>30</v>
      </c>
      <c r="BA39" s="365" t="s">
        <v>32</v>
      </c>
      <c r="BB39" s="191">
        <f t="shared" si="24"/>
        <v>1.5299724103335843</v>
      </c>
      <c r="BC39" s="192">
        <f t="shared" si="25"/>
        <v>35.88235294117647</v>
      </c>
      <c r="BD39" s="352" t="s">
        <v>77</v>
      </c>
    </row>
    <row r="40" spans="1:56" ht="14.25" customHeight="1">
      <c r="A40" s="326" t="s">
        <v>16</v>
      </c>
      <c r="B40" s="330" t="s">
        <v>70</v>
      </c>
      <c r="C40" s="95"/>
      <c r="D40" s="207">
        <f t="shared" si="13"/>
        <v>0</v>
      </c>
      <c r="E40" s="91"/>
      <c r="F40" s="107">
        <f t="shared" si="14"/>
        <v>0</v>
      </c>
      <c r="G40" s="97">
        <f t="shared" si="15"/>
        <v>0</v>
      </c>
      <c r="H40" s="25" t="s">
        <v>366</v>
      </c>
      <c r="I40" s="100">
        <f t="shared" si="16"/>
        <v>15</v>
      </c>
      <c r="J40" s="12" t="s">
        <v>366</v>
      </c>
      <c r="K40" s="2"/>
      <c r="L40" s="2"/>
      <c r="M40" s="2"/>
      <c r="N40" s="11"/>
      <c r="O40" s="2"/>
      <c r="P40" s="108">
        <f t="shared" si="17"/>
        <v>15</v>
      </c>
      <c r="Q40" s="90"/>
      <c r="R40" s="165"/>
      <c r="S40" s="110">
        <f t="shared" si="18"/>
        <v>0</v>
      </c>
      <c r="T40" s="12"/>
      <c r="U40" s="2" t="s">
        <v>366</v>
      </c>
      <c r="V40" s="2" t="s">
        <v>366</v>
      </c>
      <c r="W40" s="2"/>
      <c r="X40" s="2" t="s">
        <v>366</v>
      </c>
      <c r="Y40" s="2" t="s">
        <v>366</v>
      </c>
      <c r="Z40" s="2"/>
      <c r="AA40" s="2" t="s">
        <v>366</v>
      </c>
      <c r="AB40" s="2" t="s">
        <v>366</v>
      </c>
      <c r="AC40" s="2"/>
      <c r="AD40" s="2"/>
      <c r="AE40" s="2" t="s">
        <v>366</v>
      </c>
      <c r="AF40" s="93">
        <f t="shared" si="19"/>
        <v>35</v>
      </c>
      <c r="AG40" s="12"/>
      <c r="AH40" s="2"/>
      <c r="AI40" s="252" t="s">
        <v>366</v>
      </c>
      <c r="AJ40" s="2"/>
      <c r="AK40" s="2"/>
      <c r="AL40" s="2"/>
      <c r="AM40" s="252" t="s">
        <v>366</v>
      </c>
      <c r="AN40" s="115">
        <f t="shared" si="20"/>
        <v>16</v>
      </c>
      <c r="AO40" s="12" t="s">
        <v>366</v>
      </c>
      <c r="AP40" s="2" t="s">
        <v>366</v>
      </c>
      <c r="AQ40" s="116">
        <f t="shared" si="21"/>
        <v>16</v>
      </c>
      <c r="AR40" s="45"/>
      <c r="AS40" s="46"/>
      <c r="AT40" s="224" t="s">
        <v>366</v>
      </c>
      <c r="AU40" s="26"/>
      <c r="AV40" s="26"/>
      <c r="AW40" s="292"/>
      <c r="AX40" s="118">
        <f t="shared" si="22"/>
        <v>15</v>
      </c>
      <c r="AY40" s="153">
        <f t="shared" si="23"/>
        <v>112</v>
      </c>
      <c r="AZ40" s="364" t="s">
        <v>31</v>
      </c>
      <c r="BA40" s="365" t="s">
        <v>26</v>
      </c>
      <c r="BB40" s="191">
        <f t="shared" si="24"/>
        <v>1.4045648357160772</v>
      </c>
      <c r="BC40" s="192">
        <f t="shared" si="25"/>
        <v>32.94117647058823</v>
      </c>
      <c r="BD40" s="353" t="s">
        <v>70</v>
      </c>
    </row>
    <row r="41" spans="1:56" ht="14.25" customHeight="1">
      <c r="A41" s="201" t="s">
        <v>14</v>
      </c>
      <c r="B41" s="210" t="s">
        <v>132</v>
      </c>
      <c r="C41" s="94">
        <v>-12</v>
      </c>
      <c r="D41" s="103">
        <f t="shared" si="13"/>
        <v>-12</v>
      </c>
      <c r="E41" s="2">
        <v>-3</v>
      </c>
      <c r="F41" s="107">
        <f t="shared" si="14"/>
        <v>0</v>
      </c>
      <c r="G41" s="97">
        <f t="shared" si="15"/>
        <v>-12</v>
      </c>
      <c r="H41" s="25"/>
      <c r="I41" s="100">
        <f t="shared" si="16"/>
        <v>0</v>
      </c>
      <c r="J41" s="12" t="s">
        <v>366</v>
      </c>
      <c r="K41" s="2"/>
      <c r="L41" s="2"/>
      <c r="M41" s="2"/>
      <c r="N41" s="11"/>
      <c r="O41" s="2"/>
      <c r="P41" s="108">
        <f t="shared" si="17"/>
        <v>15</v>
      </c>
      <c r="Q41" s="12"/>
      <c r="R41" s="164" t="s">
        <v>366</v>
      </c>
      <c r="S41" s="110">
        <f t="shared" si="18"/>
        <v>15</v>
      </c>
      <c r="T41" s="12"/>
      <c r="U41" s="2"/>
      <c r="V41" s="2"/>
      <c r="W41" s="2" t="s">
        <v>366</v>
      </c>
      <c r="X41" s="2"/>
      <c r="Y41" s="2" t="s">
        <v>366</v>
      </c>
      <c r="Z41" s="2" t="s">
        <v>366</v>
      </c>
      <c r="AA41" s="238" t="s">
        <v>366</v>
      </c>
      <c r="AB41" s="238" t="s">
        <v>366</v>
      </c>
      <c r="AC41" s="238" t="s">
        <v>366</v>
      </c>
      <c r="AD41" s="238"/>
      <c r="AE41" s="238"/>
      <c r="AF41" s="93">
        <f t="shared" si="19"/>
        <v>30</v>
      </c>
      <c r="AG41" s="12" t="s">
        <v>366</v>
      </c>
      <c r="AH41" s="2"/>
      <c r="AI41" s="252" t="s">
        <v>366</v>
      </c>
      <c r="AJ41" s="2"/>
      <c r="AK41" s="2"/>
      <c r="AL41" s="2" t="s">
        <v>366</v>
      </c>
      <c r="AM41" s="252" t="s">
        <v>366</v>
      </c>
      <c r="AN41" s="115">
        <f t="shared" si="20"/>
        <v>32</v>
      </c>
      <c r="AO41" s="12" t="s">
        <v>366</v>
      </c>
      <c r="AP41" s="2"/>
      <c r="AQ41" s="116">
        <f t="shared" si="21"/>
        <v>8</v>
      </c>
      <c r="AR41" s="45"/>
      <c r="AS41" s="46"/>
      <c r="AT41" s="224" t="s">
        <v>366</v>
      </c>
      <c r="AU41" s="26"/>
      <c r="AV41" s="26"/>
      <c r="AW41" s="292"/>
      <c r="AX41" s="118">
        <f t="shared" si="22"/>
        <v>15</v>
      </c>
      <c r="AY41" s="153">
        <f t="shared" si="23"/>
        <v>103</v>
      </c>
      <c r="AZ41" s="364" t="s">
        <v>32</v>
      </c>
      <c r="BA41" s="365" t="s">
        <v>35</v>
      </c>
      <c r="BB41" s="191">
        <f t="shared" si="24"/>
        <v>1.291698018560321</v>
      </c>
      <c r="BC41" s="192">
        <f t="shared" si="25"/>
        <v>30.294117647058822</v>
      </c>
      <c r="BD41" s="352" t="s">
        <v>132</v>
      </c>
    </row>
    <row r="42" spans="1:56" ht="14.25" customHeight="1">
      <c r="A42" s="201" t="s">
        <v>46</v>
      </c>
      <c r="B42" s="210" t="s">
        <v>239</v>
      </c>
      <c r="C42" s="94">
        <v>17</v>
      </c>
      <c r="D42" s="207">
        <f t="shared" si="13"/>
        <v>17</v>
      </c>
      <c r="E42" s="2">
        <v>13</v>
      </c>
      <c r="F42" s="107">
        <f t="shared" si="14"/>
        <v>13</v>
      </c>
      <c r="G42" s="382">
        <f t="shared" si="15"/>
        <v>30</v>
      </c>
      <c r="H42" s="25"/>
      <c r="I42" s="100">
        <f t="shared" si="16"/>
        <v>0</v>
      </c>
      <c r="J42" s="12" t="s">
        <v>366</v>
      </c>
      <c r="K42" s="2"/>
      <c r="L42" s="2"/>
      <c r="M42" s="2"/>
      <c r="N42" s="11"/>
      <c r="O42" s="2"/>
      <c r="P42" s="108">
        <f t="shared" si="17"/>
        <v>15</v>
      </c>
      <c r="Q42" s="167"/>
      <c r="R42" s="164" t="s">
        <v>366</v>
      </c>
      <c r="S42" s="110">
        <f t="shared" si="18"/>
        <v>15</v>
      </c>
      <c r="T42" s="317"/>
      <c r="U42" s="2"/>
      <c r="V42" s="2"/>
      <c r="W42" s="2"/>
      <c r="X42" s="2"/>
      <c r="Y42" s="2"/>
      <c r="Z42" s="2"/>
      <c r="AA42" s="2"/>
      <c r="AB42" s="238"/>
      <c r="AC42" s="238" t="s">
        <v>366</v>
      </c>
      <c r="AD42" s="238"/>
      <c r="AE42" s="238"/>
      <c r="AF42" s="93">
        <f t="shared" si="19"/>
        <v>5</v>
      </c>
      <c r="AG42" s="12" t="s">
        <v>366</v>
      </c>
      <c r="AH42" s="2"/>
      <c r="AI42" s="252"/>
      <c r="AJ42" s="2"/>
      <c r="AK42" s="2"/>
      <c r="AL42" s="2"/>
      <c r="AM42" s="252"/>
      <c r="AN42" s="115">
        <f t="shared" si="20"/>
        <v>8</v>
      </c>
      <c r="AO42" s="12"/>
      <c r="AP42" s="2"/>
      <c r="AQ42" s="116">
        <f t="shared" si="21"/>
        <v>0</v>
      </c>
      <c r="AR42" s="45"/>
      <c r="AS42" s="46"/>
      <c r="AT42" s="224" t="s">
        <v>366</v>
      </c>
      <c r="AU42" s="26"/>
      <c r="AV42" s="26"/>
      <c r="AW42" s="292" t="s">
        <v>366</v>
      </c>
      <c r="AX42" s="118">
        <f t="shared" si="22"/>
        <v>30</v>
      </c>
      <c r="AY42" s="153">
        <f t="shared" si="23"/>
        <v>103</v>
      </c>
      <c r="AZ42" s="364" t="s">
        <v>33</v>
      </c>
      <c r="BA42" s="365" t="s">
        <v>42</v>
      </c>
      <c r="BB42" s="191">
        <f t="shared" si="24"/>
        <v>1.291698018560321</v>
      </c>
      <c r="BC42" s="192">
        <f t="shared" si="25"/>
        <v>30.294117647058822</v>
      </c>
      <c r="BD42" s="352" t="s">
        <v>239</v>
      </c>
    </row>
    <row r="43" spans="1:56" ht="14.25" customHeight="1">
      <c r="A43" s="326" t="s">
        <v>56</v>
      </c>
      <c r="B43" s="330" t="s">
        <v>83</v>
      </c>
      <c r="C43" s="90"/>
      <c r="D43" s="106">
        <f t="shared" si="13"/>
        <v>0</v>
      </c>
      <c r="E43" s="91"/>
      <c r="F43" s="107">
        <f t="shared" si="14"/>
        <v>0</v>
      </c>
      <c r="G43" s="97">
        <f t="shared" si="15"/>
        <v>0</v>
      </c>
      <c r="H43" s="25"/>
      <c r="I43" s="100">
        <f t="shared" si="16"/>
        <v>0</v>
      </c>
      <c r="J43" s="12"/>
      <c r="K43" s="2"/>
      <c r="L43" s="2"/>
      <c r="M43" s="2"/>
      <c r="N43" s="11"/>
      <c r="O43" s="2"/>
      <c r="P43" s="108">
        <f t="shared" si="17"/>
        <v>0</v>
      </c>
      <c r="Q43" s="168"/>
      <c r="R43" s="165"/>
      <c r="S43" s="110">
        <f t="shared" si="18"/>
        <v>0</v>
      </c>
      <c r="T43" s="317" t="s">
        <v>366</v>
      </c>
      <c r="U43" s="2" t="s">
        <v>366</v>
      </c>
      <c r="V43" s="2" t="s">
        <v>366</v>
      </c>
      <c r="W43" s="2" t="s">
        <v>366</v>
      </c>
      <c r="X43" s="2" t="s">
        <v>366</v>
      </c>
      <c r="Y43" s="2" t="s">
        <v>366</v>
      </c>
      <c r="Z43" s="2" t="s">
        <v>366</v>
      </c>
      <c r="AA43" s="2" t="s">
        <v>366</v>
      </c>
      <c r="AB43" s="2" t="s">
        <v>366</v>
      </c>
      <c r="AC43" s="238" t="s">
        <v>366</v>
      </c>
      <c r="AD43" s="238" t="s">
        <v>366</v>
      </c>
      <c r="AE43" s="238" t="s">
        <v>366</v>
      </c>
      <c r="AF43" s="93">
        <f t="shared" si="19"/>
        <v>60</v>
      </c>
      <c r="AG43" s="12"/>
      <c r="AH43" s="2"/>
      <c r="AI43" s="252"/>
      <c r="AJ43" s="2"/>
      <c r="AK43" s="2"/>
      <c r="AL43" s="2"/>
      <c r="AM43" s="252"/>
      <c r="AN43" s="115">
        <f t="shared" si="20"/>
        <v>0</v>
      </c>
      <c r="AO43" s="12"/>
      <c r="AP43" s="2"/>
      <c r="AQ43" s="116">
        <f t="shared" si="21"/>
        <v>0</v>
      </c>
      <c r="AR43" s="25"/>
      <c r="AS43" s="26" t="s">
        <v>366</v>
      </c>
      <c r="AT43" s="224" t="s">
        <v>366</v>
      </c>
      <c r="AU43" s="26"/>
      <c r="AV43" s="26" t="s">
        <v>366</v>
      </c>
      <c r="AW43" s="292"/>
      <c r="AX43" s="118">
        <f t="shared" si="22"/>
        <v>40</v>
      </c>
      <c r="AY43" s="153">
        <f t="shared" si="23"/>
        <v>100</v>
      </c>
      <c r="AZ43" s="364" t="s">
        <v>34</v>
      </c>
      <c r="BA43" s="365" t="s">
        <v>48</v>
      </c>
      <c r="BB43" s="191">
        <f t="shared" si="24"/>
        <v>1.254075746175069</v>
      </c>
      <c r="BC43" s="192">
        <f t="shared" si="25"/>
        <v>29.411764705882355</v>
      </c>
      <c r="BD43" s="353" t="s">
        <v>83</v>
      </c>
    </row>
    <row r="44" spans="1:56" ht="14.25" customHeight="1">
      <c r="A44" s="201" t="s">
        <v>29</v>
      </c>
      <c r="B44" s="212" t="s">
        <v>229</v>
      </c>
      <c r="C44" s="94">
        <v>-16</v>
      </c>
      <c r="D44" s="103">
        <f t="shared" si="13"/>
        <v>-16</v>
      </c>
      <c r="E44" s="2">
        <v>3</v>
      </c>
      <c r="F44" s="107">
        <f t="shared" si="14"/>
        <v>3</v>
      </c>
      <c r="G44" s="97">
        <f t="shared" si="15"/>
        <v>-13</v>
      </c>
      <c r="H44" s="25"/>
      <c r="I44" s="100">
        <f t="shared" si="16"/>
        <v>0</v>
      </c>
      <c r="J44" s="12" t="s">
        <v>366</v>
      </c>
      <c r="K44" s="2"/>
      <c r="L44" s="2"/>
      <c r="M44" s="2"/>
      <c r="N44" s="11"/>
      <c r="O44" s="2"/>
      <c r="P44" s="108">
        <f t="shared" si="17"/>
        <v>15</v>
      </c>
      <c r="Q44" s="12"/>
      <c r="R44" s="164"/>
      <c r="S44" s="110">
        <f t="shared" si="18"/>
        <v>0</v>
      </c>
      <c r="T44" s="308" t="s">
        <v>366</v>
      </c>
      <c r="U44" s="2" t="s">
        <v>366</v>
      </c>
      <c r="V44" s="2"/>
      <c r="W44" s="2" t="s">
        <v>366</v>
      </c>
      <c r="X44" s="2" t="s">
        <v>366</v>
      </c>
      <c r="Y44" s="2" t="s">
        <v>366</v>
      </c>
      <c r="Z44" s="2" t="s">
        <v>366</v>
      </c>
      <c r="AA44" s="2" t="s">
        <v>366</v>
      </c>
      <c r="AB44" s="2"/>
      <c r="AC44" s="2" t="s">
        <v>366</v>
      </c>
      <c r="AD44" s="2" t="s">
        <v>366</v>
      </c>
      <c r="AE44" s="2" t="s">
        <v>366</v>
      </c>
      <c r="AF44" s="93">
        <f t="shared" si="19"/>
        <v>50</v>
      </c>
      <c r="AG44" s="12" t="s">
        <v>366</v>
      </c>
      <c r="AH44" s="2"/>
      <c r="AI44" s="252" t="s">
        <v>366</v>
      </c>
      <c r="AJ44" s="2"/>
      <c r="AK44" s="2"/>
      <c r="AL44" s="2"/>
      <c r="AM44" s="252" t="s">
        <v>366</v>
      </c>
      <c r="AN44" s="115">
        <f t="shared" si="20"/>
        <v>24</v>
      </c>
      <c r="AO44" s="12"/>
      <c r="AP44" s="2" t="s">
        <v>366</v>
      </c>
      <c r="AQ44" s="116">
        <f t="shared" si="21"/>
        <v>8</v>
      </c>
      <c r="AR44" s="45"/>
      <c r="AS44" s="26"/>
      <c r="AT44" s="224" t="s">
        <v>366</v>
      </c>
      <c r="AU44" s="26"/>
      <c r="AV44" s="26"/>
      <c r="AW44" s="292"/>
      <c r="AX44" s="118">
        <f t="shared" si="22"/>
        <v>15</v>
      </c>
      <c r="AY44" s="240">
        <f t="shared" si="23"/>
        <v>99</v>
      </c>
      <c r="AZ44" s="364" t="s">
        <v>35</v>
      </c>
      <c r="BA44" s="365" t="s">
        <v>30</v>
      </c>
      <c r="BB44" s="191">
        <f t="shared" si="24"/>
        <v>1.2415349887133182</v>
      </c>
      <c r="BC44" s="192">
        <f t="shared" si="25"/>
        <v>29.117647058823533</v>
      </c>
      <c r="BD44" s="352" t="s">
        <v>229</v>
      </c>
    </row>
    <row r="45" spans="1:56" ht="14.25" customHeight="1">
      <c r="A45" s="201" t="s">
        <v>43</v>
      </c>
      <c r="B45" s="212" t="s">
        <v>79</v>
      </c>
      <c r="C45" s="94">
        <v>-11</v>
      </c>
      <c r="D45" s="207">
        <f t="shared" si="13"/>
        <v>-11</v>
      </c>
      <c r="E45" s="2">
        <v>0</v>
      </c>
      <c r="F45" s="107">
        <f t="shared" si="14"/>
        <v>0</v>
      </c>
      <c r="G45" s="97">
        <f t="shared" si="15"/>
        <v>-11</v>
      </c>
      <c r="H45" s="25" t="s">
        <v>366</v>
      </c>
      <c r="I45" s="100">
        <f t="shared" si="16"/>
        <v>15</v>
      </c>
      <c r="J45" s="12" t="s">
        <v>366</v>
      </c>
      <c r="K45" s="2"/>
      <c r="L45" s="2"/>
      <c r="M45" s="2"/>
      <c r="N45" s="11"/>
      <c r="O45" s="2"/>
      <c r="P45" s="108">
        <f t="shared" si="17"/>
        <v>15</v>
      </c>
      <c r="Q45" s="12"/>
      <c r="R45" s="164" t="s">
        <v>366</v>
      </c>
      <c r="S45" s="110">
        <f t="shared" si="18"/>
        <v>15</v>
      </c>
      <c r="T45" s="12" t="s">
        <v>366</v>
      </c>
      <c r="U45" s="2" t="s">
        <v>366</v>
      </c>
      <c r="V45" s="2" t="s">
        <v>366</v>
      </c>
      <c r="W45" s="2" t="s">
        <v>366</v>
      </c>
      <c r="X45" s="2" t="s">
        <v>366</v>
      </c>
      <c r="Y45" s="2"/>
      <c r="Z45" s="2" t="s">
        <v>366</v>
      </c>
      <c r="AA45" s="2"/>
      <c r="AB45" s="2" t="s">
        <v>366</v>
      </c>
      <c r="AC45" s="238" t="s">
        <v>366</v>
      </c>
      <c r="AD45" s="238" t="s">
        <v>366</v>
      </c>
      <c r="AE45" s="238"/>
      <c r="AF45" s="93">
        <f t="shared" si="19"/>
        <v>45</v>
      </c>
      <c r="AG45" s="12"/>
      <c r="AH45" s="2"/>
      <c r="AI45" s="252"/>
      <c r="AJ45" s="2"/>
      <c r="AK45" s="2"/>
      <c r="AL45" s="2"/>
      <c r="AM45" s="252"/>
      <c r="AN45" s="115">
        <f t="shared" si="20"/>
        <v>0</v>
      </c>
      <c r="AO45" s="12"/>
      <c r="AP45" s="2"/>
      <c r="AQ45" s="116">
        <f t="shared" si="21"/>
        <v>0</v>
      </c>
      <c r="AR45" s="45"/>
      <c r="AS45" s="46"/>
      <c r="AT45" s="224" t="s">
        <v>366</v>
      </c>
      <c r="AU45" s="26" t="s">
        <v>366</v>
      </c>
      <c r="AV45" s="26"/>
      <c r="AW45" s="292"/>
      <c r="AX45" s="118">
        <f t="shared" si="22"/>
        <v>20</v>
      </c>
      <c r="AY45" s="153">
        <f t="shared" si="23"/>
        <v>99</v>
      </c>
      <c r="AZ45" s="364" t="s">
        <v>36</v>
      </c>
      <c r="BA45" s="365" t="s">
        <v>43</v>
      </c>
      <c r="BB45" s="191">
        <f t="shared" si="24"/>
        <v>1.2415349887133182</v>
      </c>
      <c r="BC45" s="192">
        <f t="shared" si="25"/>
        <v>29.117647058823533</v>
      </c>
      <c r="BD45" s="352" t="s">
        <v>79</v>
      </c>
    </row>
    <row r="46" spans="1:56" ht="14.25" customHeight="1">
      <c r="A46" s="201" t="s">
        <v>203</v>
      </c>
      <c r="B46" s="258" t="s">
        <v>208</v>
      </c>
      <c r="C46" s="94">
        <v>-9</v>
      </c>
      <c r="D46" s="207">
        <f t="shared" si="13"/>
        <v>-9</v>
      </c>
      <c r="E46" s="2">
        <v>1</v>
      </c>
      <c r="F46" s="107">
        <f t="shared" si="14"/>
        <v>1</v>
      </c>
      <c r="G46" s="97">
        <f t="shared" si="15"/>
        <v>-8</v>
      </c>
      <c r="H46" s="25"/>
      <c r="I46" s="100">
        <f t="shared" si="16"/>
        <v>0</v>
      </c>
      <c r="J46" s="12" t="s">
        <v>366</v>
      </c>
      <c r="K46" s="2"/>
      <c r="L46" s="2"/>
      <c r="M46" s="2"/>
      <c r="N46" s="2"/>
      <c r="O46" s="2"/>
      <c r="P46" s="108">
        <f t="shared" si="17"/>
        <v>15</v>
      </c>
      <c r="Q46" s="12"/>
      <c r="R46" s="164" t="s">
        <v>366</v>
      </c>
      <c r="S46" s="110">
        <f t="shared" si="18"/>
        <v>15</v>
      </c>
      <c r="T46" s="12" t="s">
        <v>366</v>
      </c>
      <c r="U46" s="2" t="s">
        <v>366</v>
      </c>
      <c r="V46" s="2" t="s">
        <v>366</v>
      </c>
      <c r="W46" s="2" t="s">
        <v>366</v>
      </c>
      <c r="X46" s="2" t="s">
        <v>366</v>
      </c>
      <c r="Y46" s="2" t="s">
        <v>366</v>
      </c>
      <c r="Z46" s="2" t="s">
        <v>366</v>
      </c>
      <c r="AA46" s="2" t="s">
        <v>366</v>
      </c>
      <c r="AB46" s="2" t="s">
        <v>366</v>
      </c>
      <c r="AC46" s="2" t="s">
        <v>366</v>
      </c>
      <c r="AD46" s="2" t="s">
        <v>366</v>
      </c>
      <c r="AE46" s="2" t="s">
        <v>366</v>
      </c>
      <c r="AF46" s="93">
        <f t="shared" si="19"/>
        <v>60</v>
      </c>
      <c r="AG46" s="12"/>
      <c r="AH46" s="2"/>
      <c r="AI46" s="252" t="s">
        <v>366</v>
      </c>
      <c r="AJ46" s="2"/>
      <c r="AK46" s="2"/>
      <c r="AL46" s="2"/>
      <c r="AM46" s="252" t="s">
        <v>366</v>
      </c>
      <c r="AN46" s="115">
        <f t="shared" si="20"/>
        <v>16</v>
      </c>
      <c r="AO46" s="12"/>
      <c r="AP46" s="2"/>
      <c r="AQ46" s="116">
        <f t="shared" si="21"/>
        <v>0</v>
      </c>
      <c r="AR46" s="67"/>
      <c r="AS46" s="68"/>
      <c r="AT46" s="224"/>
      <c r="AU46" s="26"/>
      <c r="AV46" s="26"/>
      <c r="AW46" s="292"/>
      <c r="AX46" s="118">
        <f t="shared" si="22"/>
        <v>0</v>
      </c>
      <c r="AY46" s="153">
        <f t="shared" si="23"/>
        <v>98</v>
      </c>
      <c r="AZ46" s="364" t="s">
        <v>37</v>
      </c>
      <c r="BA46" s="365" t="s">
        <v>39</v>
      </c>
      <c r="BB46" s="191">
        <f t="shared" si="24"/>
        <v>1.2289942312515676</v>
      </c>
      <c r="BC46" s="192">
        <f t="shared" si="25"/>
        <v>28.823529411764703</v>
      </c>
      <c r="BD46" s="350" t="s">
        <v>208</v>
      </c>
    </row>
    <row r="47" spans="1:56" ht="14.25" customHeight="1">
      <c r="A47" s="326" t="s">
        <v>197</v>
      </c>
      <c r="B47" s="332" t="s">
        <v>300</v>
      </c>
      <c r="C47" s="95"/>
      <c r="D47" s="207">
        <f t="shared" si="13"/>
        <v>0</v>
      </c>
      <c r="E47" s="91"/>
      <c r="F47" s="107">
        <f t="shared" si="14"/>
        <v>0</v>
      </c>
      <c r="G47" s="97">
        <f t="shared" si="15"/>
        <v>0</v>
      </c>
      <c r="H47" s="25" t="s">
        <v>366</v>
      </c>
      <c r="I47" s="100">
        <f t="shared" si="16"/>
        <v>15</v>
      </c>
      <c r="J47" s="12"/>
      <c r="K47" s="2"/>
      <c r="L47" s="2"/>
      <c r="M47" s="2"/>
      <c r="N47" s="11"/>
      <c r="O47" s="2"/>
      <c r="P47" s="108">
        <f t="shared" si="17"/>
        <v>0</v>
      </c>
      <c r="Q47" s="90"/>
      <c r="R47" s="165"/>
      <c r="S47" s="110">
        <f t="shared" si="18"/>
        <v>0</v>
      </c>
      <c r="T47" s="308" t="s">
        <v>366</v>
      </c>
      <c r="U47" s="2" t="s">
        <v>366</v>
      </c>
      <c r="V47" s="2" t="s">
        <v>366</v>
      </c>
      <c r="W47" s="2" t="s">
        <v>366</v>
      </c>
      <c r="X47" s="2" t="s">
        <v>366</v>
      </c>
      <c r="Y47" s="2" t="s">
        <v>366</v>
      </c>
      <c r="Z47" s="2" t="s">
        <v>366</v>
      </c>
      <c r="AA47" s="2" t="s">
        <v>366</v>
      </c>
      <c r="AB47" s="2" t="s">
        <v>366</v>
      </c>
      <c r="AC47" s="2" t="s">
        <v>366</v>
      </c>
      <c r="AD47" s="2" t="s">
        <v>366</v>
      </c>
      <c r="AE47" s="2" t="s">
        <v>366</v>
      </c>
      <c r="AF47" s="93">
        <f t="shared" si="19"/>
        <v>60</v>
      </c>
      <c r="AG47" s="12"/>
      <c r="AH47" s="2"/>
      <c r="AI47" s="252"/>
      <c r="AJ47" s="2"/>
      <c r="AK47" s="2"/>
      <c r="AL47" s="2"/>
      <c r="AM47" s="252"/>
      <c r="AN47" s="115">
        <f t="shared" si="20"/>
        <v>0</v>
      </c>
      <c r="AO47" s="12" t="s">
        <v>366</v>
      </c>
      <c r="AP47" s="2"/>
      <c r="AQ47" s="116">
        <f t="shared" si="21"/>
        <v>8</v>
      </c>
      <c r="AR47" s="67"/>
      <c r="AS47" s="46"/>
      <c r="AT47" s="224" t="s">
        <v>366</v>
      </c>
      <c r="AU47" s="26"/>
      <c r="AV47" s="26"/>
      <c r="AW47" s="292"/>
      <c r="AX47" s="118">
        <f t="shared" si="22"/>
        <v>15</v>
      </c>
      <c r="AY47" s="153">
        <f t="shared" si="23"/>
        <v>98</v>
      </c>
      <c r="AZ47" s="364" t="s">
        <v>38</v>
      </c>
      <c r="BA47" s="365" t="s">
        <v>29</v>
      </c>
      <c r="BB47" s="191">
        <f t="shared" si="24"/>
        <v>1.2289942312515676</v>
      </c>
      <c r="BC47" s="192">
        <f t="shared" si="25"/>
        <v>28.823529411764703</v>
      </c>
      <c r="BD47" s="351" t="s">
        <v>300</v>
      </c>
    </row>
    <row r="48" spans="1:56" s="53" customFormat="1" ht="14.25" customHeight="1">
      <c r="A48" s="326" t="s">
        <v>201</v>
      </c>
      <c r="B48" s="332" t="s">
        <v>318</v>
      </c>
      <c r="C48" s="95"/>
      <c r="D48" s="207">
        <f t="shared" si="13"/>
        <v>0</v>
      </c>
      <c r="E48" s="91"/>
      <c r="F48" s="107">
        <f t="shared" si="14"/>
        <v>0</v>
      </c>
      <c r="G48" s="97">
        <f t="shared" si="15"/>
        <v>0</v>
      </c>
      <c r="H48" s="25" t="s">
        <v>366</v>
      </c>
      <c r="I48" s="100">
        <f t="shared" si="16"/>
        <v>15</v>
      </c>
      <c r="J48" s="12" t="s">
        <v>366</v>
      </c>
      <c r="K48" s="2"/>
      <c r="L48" s="2"/>
      <c r="M48" s="2"/>
      <c r="N48" s="11"/>
      <c r="O48" s="2"/>
      <c r="P48" s="108">
        <f t="shared" si="17"/>
        <v>15</v>
      </c>
      <c r="Q48" s="90"/>
      <c r="R48" s="165"/>
      <c r="S48" s="110">
        <f t="shared" si="18"/>
        <v>0</v>
      </c>
      <c r="T48" s="308"/>
      <c r="U48" s="2"/>
      <c r="V48" s="2"/>
      <c r="W48" s="2"/>
      <c r="X48" s="2"/>
      <c r="Y48" s="2"/>
      <c r="Z48" s="2" t="s">
        <v>366</v>
      </c>
      <c r="AA48" s="2" t="s">
        <v>366</v>
      </c>
      <c r="AB48" s="2" t="s">
        <v>366</v>
      </c>
      <c r="AC48" s="2" t="s">
        <v>366</v>
      </c>
      <c r="AD48" s="2" t="s">
        <v>366</v>
      </c>
      <c r="AE48" s="2" t="s">
        <v>366</v>
      </c>
      <c r="AF48" s="93">
        <f t="shared" si="19"/>
        <v>30</v>
      </c>
      <c r="AG48" s="67"/>
      <c r="AH48" s="2"/>
      <c r="AI48" s="252"/>
      <c r="AJ48" s="2"/>
      <c r="AK48" s="2"/>
      <c r="AL48" s="2"/>
      <c r="AM48" s="252" t="s">
        <v>366</v>
      </c>
      <c r="AN48" s="115">
        <f t="shared" si="20"/>
        <v>8</v>
      </c>
      <c r="AO48" s="12" t="s">
        <v>366</v>
      </c>
      <c r="AP48" s="2"/>
      <c r="AQ48" s="116">
        <f t="shared" si="21"/>
        <v>8</v>
      </c>
      <c r="AR48" s="46"/>
      <c r="AS48" s="46"/>
      <c r="AT48" s="2" t="s">
        <v>366</v>
      </c>
      <c r="AU48" s="2" t="s">
        <v>366</v>
      </c>
      <c r="AV48" s="2"/>
      <c r="AW48" s="343"/>
      <c r="AX48" s="118">
        <f t="shared" si="22"/>
        <v>20</v>
      </c>
      <c r="AY48" s="153">
        <f t="shared" si="23"/>
        <v>96</v>
      </c>
      <c r="AZ48" s="364" t="s">
        <v>39</v>
      </c>
      <c r="BA48" s="365" t="s">
        <v>40</v>
      </c>
      <c r="BB48" s="191">
        <f t="shared" si="24"/>
        <v>1.203912716328066</v>
      </c>
      <c r="BC48" s="192">
        <f t="shared" si="25"/>
        <v>28.235294117647058</v>
      </c>
      <c r="BD48" s="351" t="s">
        <v>318</v>
      </c>
    </row>
    <row r="49" spans="1:56" ht="14.25" customHeight="1">
      <c r="A49" s="201" t="s">
        <v>37</v>
      </c>
      <c r="B49" s="212" t="s">
        <v>305</v>
      </c>
      <c r="C49" s="94">
        <v>-28</v>
      </c>
      <c r="D49" s="103">
        <f t="shared" si="13"/>
        <v>-28</v>
      </c>
      <c r="E49" s="2">
        <v>0</v>
      </c>
      <c r="F49" s="107">
        <f t="shared" si="14"/>
        <v>0</v>
      </c>
      <c r="G49" s="97">
        <f t="shared" si="15"/>
        <v>-28</v>
      </c>
      <c r="H49" s="25" t="s">
        <v>366</v>
      </c>
      <c r="I49" s="100">
        <f t="shared" si="16"/>
        <v>15</v>
      </c>
      <c r="J49" s="12"/>
      <c r="K49" s="2" t="s">
        <v>366</v>
      </c>
      <c r="L49" s="2"/>
      <c r="M49" s="2"/>
      <c r="N49" s="11"/>
      <c r="O49" s="2"/>
      <c r="P49" s="108">
        <f t="shared" si="17"/>
        <v>15</v>
      </c>
      <c r="Q49" s="12"/>
      <c r="R49" s="164"/>
      <c r="S49" s="110">
        <f t="shared" si="18"/>
        <v>0</v>
      </c>
      <c r="T49" s="12"/>
      <c r="U49" s="2" t="s">
        <v>366</v>
      </c>
      <c r="V49" s="2" t="s">
        <v>366</v>
      </c>
      <c r="W49" s="2" t="s">
        <v>366</v>
      </c>
      <c r="X49" s="2" t="s">
        <v>366</v>
      </c>
      <c r="Y49" s="2" t="s">
        <v>366</v>
      </c>
      <c r="Z49" s="2" t="s">
        <v>366</v>
      </c>
      <c r="AA49" s="2" t="s">
        <v>366</v>
      </c>
      <c r="AB49" s="2" t="s">
        <v>366</v>
      </c>
      <c r="AC49" s="238" t="s">
        <v>366</v>
      </c>
      <c r="AD49" s="238" t="s">
        <v>366</v>
      </c>
      <c r="AE49" s="238" t="s">
        <v>366</v>
      </c>
      <c r="AF49" s="93">
        <f t="shared" si="19"/>
        <v>55</v>
      </c>
      <c r="AG49" s="12"/>
      <c r="AH49" s="2"/>
      <c r="AI49" s="252"/>
      <c r="AJ49" s="2"/>
      <c r="AK49" s="2"/>
      <c r="AL49" s="2" t="s">
        <v>366</v>
      </c>
      <c r="AM49" s="252"/>
      <c r="AN49" s="115">
        <f t="shared" si="20"/>
        <v>8</v>
      </c>
      <c r="AO49" s="12" t="s">
        <v>366</v>
      </c>
      <c r="AP49" s="2" t="s">
        <v>366</v>
      </c>
      <c r="AQ49" s="116">
        <f t="shared" si="21"/>
        <v>16</v>
      </c>
      <c r="AR49" s="45"/>
      <c r="AS49" s="46"/>
      <c r="AT49" s="224" t="s">
        <v>366</v>
      </c>
      <c r="AU49" s="26"/>
      <c r="AV49" s="26"/>
      <c r="AW49" s="292"/>
      <c r="AX49" s="118">
        <f t="shared" si="22"/>
        <v>15</v>
      </c>
      <c r="AY49" s="240">
        <f t="shared" si="23"/>
        <v>96</v>
      </c>
      <c r="AZ49" s="364" t="s">
        <v>40</v>
      </c>
      <c r="BA49" s="365" t="s">
        <v>50</v>
      </c>
      <c r="BB49" s="191">
        <f t="shared" si="24"/>
        <v>1.203912716328066</v>
      </c>
      <c r="BC49" s="192">
        <f t="shared" si="25"/>
        <v>28.235294117647058</v>
      </c>
      <c r="BD49" s="352" t="s">
        <v>305</v>
      </c>
    </row>
    <row r="50" spans="1:56" ht="14.25" customHeight="1">
      <c r="A50" s="201" t="s">
        <v>34</v>
      </c>
      <c r="B50" s="212" t="s">
        <v>374</v>
      </c>
      <c r="C50" s="94">
        <v>-33</v>
      </c>
      <c r="D50" s="103">
        <f t="shared" si="13"/>
        <v>-33</v>
      </c>
      <c r="E50" s="238">
        <v>0</v>
      </c>
      <c r="F50" s="107">
        <f t="shared" si="14"/>
        <v>0</v>
      </c>
      <c r="G50" s="97">
        <f t="shared" si="15"/>
        <v>-33</v>
      </c>
      <c r="H50" s="25" t="s">
        <v>366</v>
      </c>
      <c r="I50" s="100">
        <f t="shared" si="16"/>
        <v>15</v>
      </c>
      <c r="J50" s="12" t="s">
        <v>366</v>
      </c>
      <c r="K50" s="2"/>
      <c r="L50" s="2"/>
      <c r="M50" s="2"/>
      <c r="N50" s="2"/>
      <c r="O50" s="52"/>
      <c r="P50" s="108">
        <f t="shared" si="17"/>
        <v>15</v>
      </c>
      <c r="Q50" s="12"/>
      <c r="R50" s="164" t="s">
        <v>366</v>
      </c>
      <c r="S50" s="110">
        <f t="shared" si="18"/>
        <v>15</v>
      </c>
      <c r="T50" s="12" t="s">
        <v>366</v>
      </c>
      <c r="U50" s="2" t="s">
        <v>366</v>
      </c>
      <c r="V50" s="2" t="s">
        <v>366</v>
      </c>
      <c r="W50" s="2" t="s">
        <v>366</v>
      </c>
      <c r="X50" s="2" t="s">
        <v>366</v>
      </c>
      <c r="Y50" s="164" t="s">
        <v>366</v>
      </c>
      <c r="Z50" s="164" t="s">
        <v>366</v>
      </c>
      <c r="AA50" s="164" t="s">
        <v>366</v>
      </c>
      <c r="AB50" s="164" t="s">
        <v>366</v>
      </c>
      <c r="AC50" s="164" t="s">
        <v>366</v>
      </c>
      <c r="AD50" s="164" t="s">
        <v>366</v>
      </c>
      <c r="AE50" s="238"/>
      <c r="AF50" s="93">
        <f t="shared" si="19"/>
        <v>55</v>
      </c>
      <c r="AG50" s="12"/>
      <c r="AH50" s="2"/>
      <c r="AI50" s="252"/>
      <c r="AJ50" s="2"/>
      <c r="AK50" s="2"/>
      <c r="AL50" s="2"/>
      <c r="AM50" s="252"/>
      <c r="AN50" s="115">
        <f t="shared" si="20"/>
        <v>0</v>
      </c>
      <c r="AO50" s="12" t="s">
        <v>366</v>
      </c>
      <c r="AP50" s="237"/>
      <c r="AQ50" s="116">
        <f t="shared" si="21"/>
        <v>8</v>
      </c>
      <c r="AR50" s="67"/>
      <c r="AS50" s="46"/>
      <c r="AT50" s="224" t="s">
        <v>366</v>
      </c>
      <c r="AU50" s="26" t="s">
        <v>366</v>
      </c>
      <c r="AV50" s="26"/>
      <c r="AW50" s="292"/>
      <c r="AX50" s="118">
        <f t="shared" si="22"/>
        <v>20</v>
      </c>
      <c r="AY50" s="240">
        <f t="shared" si="23"/>
        <v>95</v>
      </c>
      <c r="AZ50" s="364" t="s">
        <v>41</v>
      </c>
      <c r="BA50" s="365" t="s">
        <v>47</v>
      </c>
      <c r="BB50" s="191">
        <f t="shared" si="24"/>
        <v>1.1913719588663156</v>
      </c>
      <c r="BC50" s="192">
        <f t="shared" si="25"/>
        <v>27.941176470588236</v>
      </c>
      <c r="BD50" s="352" t="s">
        <v>374</v>
      </c>
    </row>
    <row r="51" spans="1:56" ht="14.25" customHeight="1">
      <c r="A51" s="327" t="s">
        <v>42</v>
      </c>
      <c r="B51" s="330" t="s">
        <v>422</v>
      </c>
      <c r="C51" s="95"/>
      <c r="D51" s="103">
        <f t="shared" si="13"/>
        <v>0</v>
      </c>
      <c r="E51" s="91"/>
      <c r="F51" s="107">
        <f t="shared" si="14"/>
        <v>0</v>
      </c>
      <c r="G51" s="97">
        <f t="shared" si="15"/>
        <v>0</v>
      </c>
      <c r="H51" s="25"/>
      <c r="I51" s="100">
        <f t="shared" si="16"/>
        <v>0</v>
      </c>
      <c r="J51" s="12"/>
      <c r="K51" s="2"/>
      <c r="L51" s="2"/>
      <c r="M51" s="2"/>
      <c r="N51" s="11"/>
      <c r="O51" s="2"/>
      <c r="P51" s="108">
        <f t="shared" si="17"/>
        <v>0</v>
      </c>
      <c r="Q51" s="90"/>
      <c r="R51" s="165"/>
      <c r="S51" s="110">
        <f t="shared" si="18"/>
        <v>0</v>
      </c>
      <c r="T51" s="308" t="s">
        <v>366</v>
      </c>
      <c r="U51" s="2" t="s">
        <v>366</v>
      </c>
      <c r="V51" s="2" t="s">
        <v>366</v>
      </c>
      <c r="W51" s="2" t="s">
        <v>366</v>
      </c>
      <c r="X51" s="2" t="s">
        <v>366</v>
      </c>
      <c r="Y51" s="2" t="s">
        <v>366</v>
      </c>
      <c r="Z51" s="2" t="s">
        <v>366</v>
      </c>
      <c r="AA51" s="2" t="s">
        <v>366</v>
      </c>
      <c r="AB51" s="2" t="s">
        <v>366</v>
      </c>
      <c r="AC51" s="238" t="s">
        <v>366</v>
      </c>
      <c r="AD51" s="238" t="s">
        <v>366</v>
      </c>
      <c r="AE51" s="238" t="s">
        <v>366</v>
      </c>
      <c r="AF51" s="93">
        <f t="shared" si="19"/>
        <v>60</v>
      </c>
      <c r="AG51" s="12"/>
      <c r="AH51" s="2"/>
      <c r="AI51" s="252" t="s">
        <v>366</v>
      </c>
      <c r="AJ51" s="2"/>
      <c r="AK51" s="2"/>
      <c r="AL51" s="2"/>
      <c r="AM51" s="252" t="s">
        <v>366</v>
      </c>
      <c r="AN51" s="115">
        <f t="shared" si="20"/>
        <v>16</v>
      </c>
      <c r="AO51" s="12"/>
      <c r="AP51" s="2"/>
      <c r="AQ51" s="116">
        <f t="shared" si="21"/>
        <v>0</v>
      </c>
      <c r="AR51" s="45"/>
      <c r="AS51" s="46"/>
      <c r="AT51" s="224" t="s">
        <v>366</v>
      </c>
      <c r="AU51" s="26"/>
      <c r="AV51" s="26"/>
      <c r="AW51" s="292"/>
      <c r="AX51" s="118">
        <f t="shared" si="22"/>
        <v>15</v>
      </c>
      <c r="AY51" s="153">
        <f t="shared" si="23"/>
        <v>91</v>
      </c>
      <c r="AZ51" s="364" t="s">
        <v>42</v>
      </c>
      <c r="BA51" s="365" t="s">
        <v>52</v>
      </c>
      <c r="BB51" s="191">
        <f t="shared" si="24"/>
        <v>1.1412089290193128</v>
      </c>
      <c r="BC51" s="192">
        <f t="shared" si="25"/>
        <v>26.764705882352942</v>
      </c>
      <c r="BD51" s="353" t="s">
        <v>422</v>
      </c>
    </row>
    <row r="52" spans="1:56" ht="14.25" customHeight="1">
      <c r="A52" s="201" t="s">
        <v>22</v>
      </c>
      <c r="B52" s="212" t="s">
        <v>221</v>
      </c>
      <c r="C52" s="94">
        <v>-21</v>
      </c>
      <c r="D52" s="103">
        <f t="shared" si="13"/>
        <v>-21</v>
      </c>
      <c r="E52" s="2">
        <v>-21</v>
      </c>
      <c r="F52" s="107">
        <f t="shared" si="14"/>
        <v>0</v>
      </c>
      <c r="G52" s="97">
        <f t="shared" si="15"/>
        <v>-21</v>
      </c>
      <c r="H52" s="25" t="s">
        <v>366</v>
      </c>
      <c r="I52" s="100">
        <f t="shared" si="16"/>
        <v>15</v>
      </c>
      <c r="J52" s="12" t="s">
        <v>366</v>
      </c>
      <c r="K52" s="2"/>
      <c r="L52" s="2"/>
      <c r="M52" s="2"/>
      <c r="N52" s="11"/>
      <c r="O52" s="2"/>
      <c r="P52" s="108">
        <f t="shared" si="17"/>
        <v>15</v>
      </c>
      <c r="Q52" s="12"/>
      <c r="R52" s="164" t="s">
        <v>366</v>
      </c>
      <c r="S52" s="110">
        <f t="shared" si="18"/>
        <v>15</v>
      </c>
      <c r="T52" s="12"/>
      <c r="U52" s="2" t="s">
        <v>366</v>
      </c>
      <c r="V52" s="2" t="s">
        <v>366</v>
      </c>
      <c r="W52" s="2"/>
      <c r="X52" s="2" t="s">
        <v>366</v>
      </c>
      <c r="Y52" s="2" t="s">
        <v>366</v>
      </c>
      <c r="Z52" s="2"/>
      <c r="AA52" s="2" t="s">
        <v>366</v>
      </c>
      <c r="AB52" s="2" t="s">
        <v>366</v>
      </c>
      <c r="AC52" s="2"/>
      <c r="AD52" s="2"/>
      <c r="AE52" s="2" t="s">
        <v>366</v>
      </c>
      <c r="AF52" s="93">
        <f t="shared" si="19"/>
        <v>35</v>
      </c>
      <c r="AG52" s="12"/>
      <c r="AH52" s="68"/>
      <c r="AI52" s="252"/>
      <c r="AJ52" s="68"/>
      <c r="AK52" s="68"/>
      <c r="AL52" s="68"/>
      <c r="AM52" s="252"/>
      <c r="AN52" s="115">
        <f t="shared" si="20"/>
        <v>0</v>
      </c>
      <c r="AO52" s="12" t="s">
        <v>366</v>
      </c>
      <c r="AP52" s="2" t="s">
        <v>366</v>
      </c>
      <c r="AQ52" s="116">
        <f t="shared" si="21"/>
        <v>16</v>
      </c>
      <c r="AR52" s="25" t="s">
        <v>366</v>
      </c>
      <c r="AS52" s="46"/>
      <c r="AT52" s="224"/>
      <c r="AU52" s="26"/>
      <c r="AV52" s="26"/>
      <c r="AW52" s="292"/>
      <c r="AX52" s="118">
        <f t="shared" si="22"/>
        <v>15</v>
      </c>
      <c r="AY52" s="153">
        <f t="shared" si="23"/>
        <v>90</v>
      </c>
      <c r="AZ52" s="364" t="s">
        <v>43</v>
      </c>
      <c r="BA52" s="365" t="s">
        <v>44</v>
      </c>
      <c r="BB52" s="191">
        <f t="shared" si="24"/>
        <v>1.1286681715575622</v>
      </c>
      <c r="BC52" s="192">
        <f t="shared" si="25"/>
        <v>26.47058823529412</v>
      </c>
      <c r="BD52" s="352" t="s">
        <v>221</v>
      </c>
    </row>
    <row r="53" spans="1:56" ht="14.25" customHeight="1">
      <c r="A53" s="201" t="s">
        <v>51</v>
      </c>
      <c r="B53" s="212" t="s">
        <v>241</v>
      </c>
      <c r="C53" s="94">
        <v>-15</v>
      </c>
      <c r="D53" s="103">
        <f t="shared" si="13"/>
        <v>-15</v>
      </c>
      <c r="E53" s="2">
        <v>-1</v>
      </c>
      <c r="F53" s="107">
        <f t="shared" si="14"/>
        <v>0</v>
      </c>
      <c r="G53" s="97">
        <f t="shared" si="15"/>
        <v>-15</v>
      </c>
      <c r="H53" s="25"/>
      <c r="I53" s="100">
        <f t="shared" si="16"/>
        <v>0</v>
      </c>
      <c r="J53" s="12" t="s">
        <v>366</v>
      </c>
      <c r="K53" s="2"/>
      <c r="L53" s="2"/>
      <c r="M53" s="2"/>
      <c r="N53" s="11"/>
      <c r="O53" s="2"/>
      <c r="P53" s="108">
        <f t="shared" si="17"/>
        <v>15</v>
      </c>
      <c r="Q53" s="167"/>
      <c r="R53" s="164" t="s">
        <v>366</v>
      </c>
      <c r="S53" s="110">
        <f t="shared" si="18"/>
        <v>15</v>
      </c>
      <c r="T53" s="12"/>
      <c r="U53" s="2"/>
      <c r="V53" s="2" t="s">
        <v>366</v>
      </c>
      <c r="W53" s="2" t="s">
        <v>366</v>
      </c>
      <c r="X53" s="2"/>
      <c r="Y53" s="2" t="s">
        <v>366</v>
      </c>
      <c r="Z53" s="2" t="s">
        <v>366</v>
      </c>
      <c r="AA53" s="2" t="s">
        <v>366</v>
      </c>
      <c r="AB53" s="2" t="s">
        <v>366</v>
      </c>
      <c r="AC53" s="2" t="s">
        <v>366</v>
      </c>
      <c r="AD53" s="2" t="s">
        <v>366</v>
      </c>
      <c r="AE53" s="2" t="s">
        <v>366</v>
      </c>
      <c r="AF53" s="93">
        <f t="shared" si="19"/>
        <v>45</v>
      </c>
      <c r="AG53" s="12"/>
      <c r="AH53" s="2"/>
      <c r="AI53" s="252"/>
      <c r="AJ53" s="2"/>
      <c r="AK53" s="2"/>
      <c r="AL53" s="2"/>
      <c r="AM53" s="252"/>
      <c r="AN53" s="115">
        <f t="shared" si="20"/>
        <v>0</v>
      </c>
      <c r="AO53" s="12"/>
      <c r="AP53" s="2" t="s">
        <v>366</v>
      </c>
      <c r="AQ53" s="116">
        <f t="shared" si="21"/>
        <v>8</v>
      </c>
      <c r="AR53" s="45"/>
      <c r="AS53" s="46"/>
      <c r="AT53" s="224" t="s">
        <v>366</v>
      </c>
      <c r="AU53" s="26"/>
      <c r="AV53" s="26"/>
      <c r="AW53" s="292"/>
      <c r="AX53" s="118">
        <f t="shared" si="22"/>
        <v>15</v>
      </c>
      <c r="AY53" s="153">
        <f t="shared" si="23"/>
        <v>83</v>
      </c>
      <c r="AZ53" s="364" t="s">
        <v>44</v>
      </c>
      <c r="BA53" s="365" t="s">
        <v>41</v>
      </c>
      <c r="BB53" s="191">
        <f t="shared" si="24"/>
        <v>1.0408828693253074</v>
      </c>
      <c r="BC53" s="192">
        <f t="shared" si="25"/>
        <v>24.41176470588235</v>
      </c>
      <c r="BD53" s="352" t="s">
        <v>241</v>
      </c>
    </row>
    <row r="54" spans="1:56" ht="14.25" customHeight="1">
      <c r="A54" s="326" t="s">
        <v>36</v>
      </c>
      <c r="B54" s="342" t="s">
        <v>232</v>
      </c>
      <c r="C54" s="95"/>
      <c r="D54" s="207">
        <f t="shared" si="13"/>
        <v>0</v>
      </c>
      <c r="E54" s="91"/>
      <c r="F54" s="107">
        <f t="shared" si="14"/>
        <v>0</v>
      </c>
      <c r="G54" s="97">
        <f t="shared" si="15"/>
        <v>0</v>
      </c>
      <c r="H54" s="25"/>
      <c r="I54" s="100">
        <f t="shared" si="16"/>
        <v>0</v>
      </c>
      <c r="J54" s="12"/>
      <c r="K54" s="2"/>
      <c r="L54" s="2"/>
      <c r="M54" s="2"/>
      <c r="N54" s="11"/>
      <c r="O54" s="2"/>
      <c r="P54" s="108">
        <f t="shared" si="17"/>
        <v>0</v>
      </c>
      <c r="Q54" s="90"/>
      <c r="R54" s="165"/>
      <c r="S54" s="110">
        <f t="shared" si="18"/>
        <v>0</v>
      </c>
      <c r="T54" s="12"/>
      <c r="U54" s="2"/>
      <c r="V54" s="2" t="s">
        <v>366</v>
      </c>
      <c r="W54" s="2" t="s">
        <v>366</v>
      </c>
      <c r="X54" s="2" t="s">
        <v>366</v>
      </c>
      <c r="Y54" s="2" t="s">
        <v>366</v>
      </c>
      <c r="Z54" s="2" t="s">
        <v>366</v>
      </c>
      <c r="AA54" s="2" t="s">
        <v>366</v>
      </c>
      <c r="AB54" s="2" t="s">
        <v>366</v>
      </c>
      <c r="AC54" s="2" t="s">
        <v>366</v>
      </c>
      <c r="AD54" s="2" t="s">
        <v>366</v>
      </c>
      <c r="AE54" s="2" t="s">
        <v>366</v>
      </c>
      <c r="AF54" s="93">
        <f t="shared" si="19"/>
        <v>50</v>
      </c>
      <c r="AG54" s="12"/>
      <c r="AH54" s="2"/>
      <c r="AI54" s="252" t="s">
        <v>366</v>
      </c>
      <c r="AJ54" s="2"/>
      <c r="AK54" s="2"/>
      <c r="AL54" s="2"/>
      <c r="AM54" s="252" t="s">
        <v>366</v>
      </c>
      <c r="AN54" s="115">
        <f t="shared" si="20"/>
        <v>16</v>
      </c>
      <c r="AO54" s="12"/>
      <c r="AP54" s="2"/>
      <c r="AQ54" s="116">
        <f t="shared" si="21"/>
        <v>0</v>
      </c>
      <c r="AR54" s="45"/>
      <c r="AS54" s="46"/>
      <c r="AT54" s="224" t="s">
        <v>366</v>
      </c>
      <c r="AU54" s="26"/>
      <c r="AV54" s="26"/>
      <c r="AW54" s="292"/>
      <c r="AX54" s="118">
        <f t="shared" si="22"/>
        <v>15</v>
      </c>
      <c r="AY54" s="240">
        <f t="shared" si="23"/>
        <v>81</v>
      </c>
      <c r="AZ54" s="364" t="s">
        <v>45</v>
      </c>
      <c r="BA54" s="365" t="s">
        <v>38</v>
      </c>
      <c r="BB54" s="191">
        <f t="shared" si="24"/>
        <v>1.0158013544018059</v>
      </c>
      <c r="BC54" s="192">
        <f t="shared" si="25"/>
        <v>23.823529411764703</v>
      </c>
      <c r="BD54" s="353" t="s">
        <v>232</v>
      </c>
    </row>
    <row r="55" spans="1:56" ht="14.25" customHeight="1">
      <c r="A55" s="201" t="s">
        <v>47</v>
      </c>
      <c r="B55" s="212" t="s">
        <v>238</v>
      </c>
      <c r="C55" s="94">
        <v>-12</v>
      </c>
      <c r="D55" s="103">
        <f t="shared" si="13"/>
        <v>-12</v>
      </c>
      <c r="E55" s="2">
        <v>1</v>
      </c>
      <c r="F55" s="107">
        <f t="shared" si="14"/>
        <v>1</v>
      </c>
      <c r="G55" s="97">
        <f t="shared" si="15"/>
        <v>-11</v>
      </c>
      <c r="H55" s="25"/>
      <c r="I55" s="100">
        <f t="shared" si="16"/>
        <v>0</v>
      </c>
      <c r="J55" s="12"/>
      <c r="K55" s="2"/>
      <c r="L55" s="2"/>
      <c r="M55" s="2"/>
      <c r="N55" s="11"/>
      <c r="O55" s="2"/>
      <c r="P55" s="108">
        <f t="shared" si="17"/>
        <v>0</v>
      </c>
      <c r="Q55" s="167"/>
      <c r="R55" s="164" t="s">
        <v>366</v>
      </c>
      <c r="S55" s="110">
        <f t="shared" si="18"/>
        <v>15</v>
      </c>
      <c r="T55" s="12" t="s">
        <v>366</v>
      </c>
      <c r="U55" s="2" t="s">
        <v>366</v>
      </c>
      <c r="V55" s="2" t="s">
        <v>366</v>
      </c>
      <c r="W55" s="2" t="s">
        <v>366</v>
      </c>
      <c r="X55" s="2" t="s">
        <v>366</v>
      </c>
      <c r="Y55" s="2" t="s">
        <v>366</v>
      </c>
      <c r="Z55" s="2" t="s">
        <v>366</v>
      </c>
      <c r="AA55" s="2" t="s">
        <v>366</v>
      </c>
      <c r="AB55" s="2" t="s">
        <v>366</v>
      </c>
      <c r="AC55" s="238" t="s">
        <v>366</v>
      </c>
      <c r="AD55" s="238" t="s">
        <v>366</v>
      </c>
      <c r="AE55" s="238" t="s">
        <v>366</v>
      </c>
      <c r="AF55" s="93">
        <f t="shared" si="19"/>
        <v>60</v>
      </c>
      <c r="AG55" s="12"/>
      <c r="AH55" s="2"/>
      <c r="AI55" s="252"/>
      <c r="AJ55" s="2"/>
      <c r="AK55" s="2"/>
      <c r="AL55" s="2"/>
      <c r="AM55" s="252"/>
      <c r="AN55" s="115">
        <f t="shared" si="20"/>
        <v>0</v>
      </c>
      <c r="AO55" s="12"/>
      <c r="AP55" s="2"/>
      <c r="AQ55" s="116">
        <f t="shared" si="21"/>
        <v>0</v>
      </c>
      <c r="AR55" s="45"/>
      <c r="AS55" s="46"/>
      <c r="AT55" s="224" t="s">
        <v>366</v>
      </c>
      <c r="AU55" s="26"/>
      <c r="AV55" s="26"/>
      <c r="AW55" s="292"/>
      <c r="AX55" s="118">
        <f t="shared" si="22"/>
        <v>15</v>
      </c>
      <c r="AY55" s="153">
        <f t="shared" si="23"/>
        <v>79</v>
      </c>
      <c r="AZ55" s="364" t="s">
        <v>46</v>
      </c>
      <c r="BA55" s="365" t="s">
        <v>37</v>
      </c>
      <c r="BB55" s="191">
        <f t="shared" si="24"/>
        <v>0.9907198394783046</v>
      </c>
      <c r="BC55" s="192">
        <f t="shared" si="25"/>
        <v>23.235294117647058</v>
      </c>
      <c r="BD55" s="352" t="s">
        <v>238</v>
      </c>
    </row>
    <row r="56" spans="1:56" ht="14.25" customHeight="1">
      <c r="A56" s="201" t="s">
        <v>49</v>
      </c>
      <c r="B56" s="212" t="s">
        <v>354</v>
      </c>
      <c r="C56" s="94">
        <v>-20</v>
      </c>
      <c r="D56" s="103">
        <f t="shared" si="13"/>
        <v>-20</v>
      </c>
      <c r="E56" s="2">
        <v>-1</v>
      </c>
      <c r="F56" s="107">
        <f t="shared" si="14"/>
        <v>0</v>
      </c>
      <c r="G56" s="97">
        <f t="shared" si="15"/>
        <v>-20</v>
      </c>
      <c r="H56" s="25"/>
      <c r="I56" s="100">
        <f t="shared" si="16"/>
        <v>0</v>
      </c>
      <c r="J56" s="12"/>
      <c r="K56" s="2"/>
      <c r="L56" s="2"/>
      <c r="M56" s="2"/>
      <c r="N56" s="11"/>
      <c r="O56" s="2"/>
      <c r="P56" s="108">
        <f t="shared" si="17"/>
        <v>0</v>
      </c>
      <c r="Q56" s="167"/>
      <c r="R56" s="164" t="s">
        <v>366</v>
      </c>
      <c r="S56" s="110">
        <f t="shared" si="18"/>
        <v>15</v>
      </c>
      <c r="T56" s="308"/>
      <c r="U56" s="2"/>
      <c r="V56" s="2"/>
      <c r="W56" s="238"/>
      <c r="X56" s="238"/>
      <c r="Y56" s="238"/>
      <c r="Z56" s="2" t="s">
        <v>366</v>
      </c>
      <c r="AA56" s="2" t="s">
        <v>366</v>
      </c>
      <c r="AB56" s="2" t="s">
        <v>366</v>
      </c>
      <c r="AC56" s="383"/>
      <c r="AD56" s="383"/>
      <c r="AE56" s="383"/>
      <c r="AF56" s="93">
        <f t="shared" si="19"/>
        <v>15</v>
      </c>
      <c r="AG56" s="12" t="s">
        <v>366</v>
      </c>
      <c r="AH56" s="2"/>
      <c r="AI56" s="252" t="s">
        <v>366</v>
      </c>
      <c r="AJ56" s="2"/>
      <c r="AK56" s="2"/>
      <c r="AL56" s="2" t="s">
        <v>366</v>
      </c>
      <c r="AM56" s="252" t="s">
        <v>366</v>
      </c>
      <c r="AN56" s="115">
        <f t="shared" si="20"/>
        <v>32</v>
      </c>
      <c r="AO56" s="12" t="s">
        <v>366</v>
      </c>
      <c r="AP56" s="2" t="s">
        <v>366</v>
      </c>
      <c r="AQ56" s="116">
        <f t="shared" si="21"/>
        <v>16</v>
      </c>
      <c r="AR56" s="45"/>
      <c r="AS56" s="26"/>
      <c r="AT56" s="224" t="s">
        <v>366</v>
      </c>
      <c r="AU56" s="26"/>
      <c r="AV56" s="26"/>
      <c r="AW56" s="292"/>
      <c r="AX56" s="118">
        <f t="shared" si="22"/>
        <v>15</v>
      </c>
      <c r="AY56" s="153">
        <f t="shared" si="23"/>
        <v>73</v>
      </c>
      <c r="AZ56" s="364" t="s">
        <v>47</v>
      </c>
      <c r="BA56" s="365" t="s">
        <v>46</v>
      </c>
      <c r="BB56" s="191">
        <f t="shared" si="24"/>
        <v>0.9154752947078003</v>
      </c>
      <c r="BC56" s="192">
        <f t="shared" si="25"/>
        <v>21.470588235294116</v>
      </c>
      <c r="BD56" s="352" t="s">
        <v>354</v>
      </c>
    </row>
    <row r="57" spans="1:56" ht="14.25" customHeight="1">
      <c r="A57" s="201" t="s">
        <v>44</v>
      </c>
      <c r="B57" s="212" t="s">
        <v>236</v>
      </c>
      <c r="C57" s="94">
        <v>-22</v>
      </c>
      <c r="D57" s="103">
        <f t="shared" si="13"/>
        <v>-22</v>
      </c>
      <c r="E57" s="2">
        <v>-1</v>
      </c>
      <c r="F57" s="107">
        <f t="shared" si="14"/>
        <v>0</v>
      </c>
      <c r="G57" s="97">
        <f t="shared" si="15"/>
        <v>-22</v>
      </c>
      <c r="H57" s="25"/>
      <c r="I57" s="100">
        <f t="shared" si="16"/>
        <v>0</v>
      </c>
      <c r="J57" s="12" t="s">
        <v>366</v>
      </c>
      <c r="K57" s="2"/>
      <c r="L57" s="2"/>
      <c r="M57" s="2"/>
      <c r="N57" s="11"/>
      <c r="O57" s="2"/>
      <c r="P57" s="108">
        <f t="shared" si="17"/>
        <v>15</v>
      </c>
      <c r="Q57" s="167"/>
      <c r="R57" s="164" t="s">
        <v>366</v>
      </c>
      <c r="S57" s="110">
        <f t="shared" si="18"/>
        <v>15</v>
      </c>
      <c r="T57" s="12"/>
      <c r="U57" s="2" t="s">
        <v>366</v>
      </c>
      <c r="V57" s="2" t="s">
        <v>366</v>
      </c>
      <c r="W57" s="2"/>
      <c r="X57" s="2"/>
      <c r="Y57" s="2" t="s">
        <v>366</v>
      </c>
      <c r="Z57" s="2"/>
      <c r="AA57" s="2"/>
      <c r="AB57" s="2"/>
      <c r="AC57" s="238" t="s">
        <v>366</v>
      </c>
      <c r="AD57" s="383"/>
      <c r="AE57" s="383"/>
      <c r="AF57" s="93">
        <f t="shared" si="19"/>
        <v>20</v>
      </c>
      <c r="AG57" s="12" t="s">
        <v>366</v>
      </c>
      <c r="AH57" s="2"/>
      <c r="AI57" s="252"/>
      <c r="AJ57" s="2"/>
      <c r="AK57" s="2"/>
      <c r="AL57" s="2" t="s">
        <v>366</v>
      </c>
      <c r="AM57" s="252"/>
      <c r="AN57" s="115">
        <f t="shared" si="20"/>
        <v>16</v>
      </c>
      <c r="AO57" s="12" t="s">
        <v>366</v>
      </c>
      <c r="AP57" s="2"/>
      <c r="AQ57" s="116">
        <f t="shared" si="21"/>
        <v>8</v>
      </c>
      <c r="AR57" s="45"/>
      <c r="AS57" s="46"/>
      <c r="AT57" s="224" t="s">
        <v>366</v>
      </c>
      <c r="AU57" s="26"/>
      <c r="AV57" s="26"/>
      <c r="AW57" s="292"/>
      <c r="AX57" s="118">
        <f t="shared" si="22"/>
        <v>15</v>
      </c>
      <c r="AY57" s="153">
        <f t="shared" si="23"/>
        <v>67</v>
      </c>
      <c r="AZ57" s="364" t="s">
        <v>48</v>
      </c>
      <c r="BA57" s="365" t="s">
        <v>51</v>
      </c>
      <c r="BB57" s="191">
        <f t="shared" si="24"/>
        <v>0.8402307499372963</v>
      </c>
      <c r="BC57" s="192">
        <f t="shared" si="25"/>
        <v>19.705882352941178</v>
      </c>
      <c r="BD57" s="352" t="s">
        <v>236</v>
      </c>
    </row>
    <row r="58" spans="1:56" ht="14.25" customHeight="1">
      <c r="A58" s="326" t="s">
        <v>200</v>
      </c>
      <c r="B58" s="332" t="s">
        <v>299</v>
      </c>
      <c r="C58" s="95"/>
      <c r="D58" s="103">
        <f t="shared" si="13"/>
        <v>0</v>
      </c>
      <c r="E58" s="91"/>
      <c r="F58" s="107">
        <f t="shared" si="14"/>
        <v>0</v>
      </c>
      <c r="G58" s="97">
        <f t="shared" si="15"/>
        <v>0</v>
      </c>
      <c r="H58" s="25"/>
      <c r="I58" s="100">
        <f t="shared" si="16"/>
        <v>0</v>
      </c>
      <c r="J58" s="12"/>
      <c r="K58" s="2"/>
      <c r="L58" s="2"/>
      <c r="M58" s="2"/>
      <c r="N58" s="11"/>
      <c r="O58" s="2"/>
      <c r="P58" s="108">
        <f t="shared" si="17"/>
        <v>0</v>
      </c>
      <c r="Q58" s="90"/>
      <c r="R58" s="165"/>
      <c r="S58" s="110">
        <f t="shared" si="18"/>
        <v>0</v>
      </c>
      <c r="T58" s="308"/>
      <c r="U58" s="2"/>
      <c r="V58" s="2"/>
      <c r="W58" s="2" t="s">
        <v>366</v>
      </c>
      <c r="X58" s="2" t="s">
        <v>366</v>
      </c>
      <c r="Y58" s="2" t="s">
        <v>366</v>
      </c>
      <c r="Z58" s="2"/>
      <c r="AA58" s="2"/>
      <c r="AB58" s="2"/>
      <c r="AC58" s="2" t="s">
        <v>366</v>
      </c>
      <c r="AD58" s="2" t="s">
        <v>366</v>
      </c>
      <c r="AE58" s="2" t="s">
        <v>366</v>
      </c>
      <c r="AF58" s="93">
        <f t="shared" si="19"/>
        <v>30</v>
      </c>
      <c r="AG58" s="12"/>
      <c r="AH58" s="2"/>
      <c r="AI58" s="252"/>
      <c r="AJ58" s="2"/>
      <c r="AK58" s="2"/>
      <c r="AL58" s="2"/>
      <c r="AM58" s="252"/>
      <c r="AN58" s="115">
        <f t="shared" si="20"/>
        <v>0</v>
      </c>
      <c r="AO58" s="12"/>
      <c r="AP58" s="2"/>
      <c r="AQ58" s="116">
        <f t="shared" si="21"/>
        <v>0</v>
      </c>
      <c r="AR58" s="45"/>
      <c r="AS58" s="26" t="s">
        <v>366</v>
      </c>
      <c r="AT58" s="224" t="s">
        <v>366</v>
      </c>
      <c r="AU58" s="26"/>
      <c r="AV58" s="26"/>
      <c r="AW58" s="292"/>
      <c r="AX58" s="118">
        <f t="shared" si="22"/>
        <v>30</v>
      </c>
      <c r="AY58" s="153">
        <f t="shared" si="23"/>
        <v>60</v>
      </c>
      <c r="AZ58" s="364" t="s">
        <v>49</v>
      </c>
      <c r="BA58" s="365" t="s">
        <v>33</v>
      </c>
      <c r="BB58" s="191">
        <f t="shared" si="24"/>
        <v>0.7524454477050414</v>
      </c>
      <c r="BC58" s="192">
        <f t="shared" si="25"/>
        <v>17.647058823529413</v>
      </c>
      <c r="BD58" s="351" t="s">
        <v>299</v>
      </c>
    </row>
    <row r="59" spans="1:56" ht="14.25" customHeight="1">
      <c r="A59" s="326" t="s">
        <v>15</v>
      </c>
      <c r="B59" s="330" t="s">
        <v>133</v>
      </c>
      <c r="C59" s="95"/>
      <c r="D59" s="103">
        <f t="shared" si="13"/>
        <v>0</v>
      </c>
      <c r="E59" s="91"/>
      <c r="F59" s="107">
        <f t="shared" si="14"/>
        <v>0</v>
      </c>
      <c r="G59" s="97">
        <f t="shared" si="15"/>
        <v>0</v>
      </c>
      <c r="H59" s="25"/>
      <c r="I59" s="100">
        <f t="shared" si="16"/>
        <v>0</v>
      </c>
      <c r="J59" s="12" t="s">
        <v>366</v>
      </c>
      <c r="K59" s="2"/>
      <c r="L59" s="2"/>
      <c r="M59" s="2"/>
      <c r="N59" s="11"/>
      <c r="O59" s="2"/>
      <c r="P59" s="108">
        <f t="shared" si="17"/>
        <v>15</v>
      </c>
      <c r="Q59" s="90"/>
      <c r="R59" s="165"/>
      <c r="S59" s="110">
        <f t="shared" si="18"/>
        <v>0</v>
      </c>
      <c r="T59" s="308"/>
      <c r="U59" s="2"/>
      <c r="V59" s="2"/>
      <c r="W59" s="2" t="s">
        <v>366</v>
      </c>
      <c r="X59" s="2" t="s">
        <v>366</v>
      </c>
      <c r="Y59" s="2" t="s">
        <v>366</v>
      </c>
      <c r="Z59" s="2" t="s">
        <v>366</v>
      </c>
      <c r="AA59" s="2"/>
      <c r="AB59" s="2"/>
      <c r="AC59" s="238" t="s">
        <v>366</v>
      </c>
      <c r="AD59" s="238" t="s">
        <v>366</v>
      </c>
      <c r="AE59" s="238" t="s">
        <v>366</v>
      </c>
      <c r="AF59" s="93">
        <f t="shared" si="19"/>
        <v>35</v>
      </c>
      <c r="AG59" s="12"/>
      <c r="AH59" s="2"/>
      <c r="AI59" s="252"/>
      <c r="AJ59" s="2"/>
      <c r="AK59" s="2"/>
      <c r="AL59" s="2"/>
      <c r="AM59" s="252"/>
      <c r="AN59" s="115">
        <f t="shared" si="20"/>
        <v>0</v>
      </c>
      <c r="AO59" s="12"/>
      <c r="AP59" s="2"/>
      <c r="AQ59" s="116">
        <f t="shared" si="21"/>
        <v>0</v>
      </c>
      <c r="AR59" s="45"/>
      <c r="AS59" s="46"/>
      <c r="AT59" s="224"/>
      <c r="AU59" s="26"/>
      <c r="AV59" s="26"/>
      <c r="AW59" s="292"/>
      <c r="AX59" s="118">
        <f t="shared" si="22"/>
        <v>0</v>
      </c>
      <c r="AY59" s="153">
        <f t="shared" si="23"/>
        <v>50</v>
      </c>
      <c r="AZ59" s="364" t="s">
        <v>50</v>
      </c>
      <c r="BA59" s="365" t="s">
        <v>53</v>
      </c>
      <c r="BB59" s="191">
        <f t="shared" si="24"/>
        <v>0.6270378730875344</v>
      </c>
      <c r="BC59" s="192">
        <f t="shared" si="25"/>
        <v>14.705882352941178</v>
      </c>
      <c r="BD59" s="353" t="s">
        <v>133</v>
      </c>
    </row>
    <row r="60" spans="1:56" ht="14.25" customHeight="1">
      <c r="A60" s="201" t="s">
        <v>45</v>
      </c>
      <c r="B60" s="212" t="s">
        <v>80</v>
      </c>
      <c r="C60" s="94">
        <v>-27</v>
      </c>
      <c r="D60" s="207">
        <f t="shared" si="13"/>
        <v>-27</v>
      </c>
      <c r="E60" s="2">
        <v>0</v>
      </c>
      <c r="F60" s="107">
        <f t="shared" si="14"/>
        <v>0</v>
      </c>
      <c r="G60" s="97">
        <f t="shared" si="15"/>
        <v>-27</v>
      </c>
      <c r="H60" s="25"/>
      <c r="I60" s="100">
        <f t="shared" si="16"/>
        <v>0</v>
      </c>
      <c r="J60" s="12" t="s">
        <v>366</v>
      </c>
      <c r="K60" s="2"/>
      <c r="L60" s="2"/>
      <c r="M60" s="2"/>
      <c r="N60" s="11"/>
      <c r="O60" s="2"/>
      <c r="P60" s="108">
        <f t="shared" si="17"/>
        <v>15</v>
      </c>
      <c r="Q60" s="167"/>
      <c r="R60" s="164" t="s">
        <v>366</v>
      </c>
      <c r="S60" s="110">
        <f t="shared" si="18"/>
        <v>15</v>
      </c>
      <c r="T60" s="12"/>
      <c r="U60" s="2"/>
      <c r="V60" s="2" t="s">
        <v>366</v>
      </c>
      <c r="W60" s="2"/>
      <c r="X60" s="2" t="s">
        <v>366</v>
      </c>
      <c r="Y60" s="2" t="s">
        <v>366</v>
      </c>
      <c r="Z60" s="2"/>
      <c r="AA60" s="2"/>
      <c r="AB60" s="2" t="s">
        <v>366</v>
      </c>
      <c r="AC60" s="238"/>
      <c r="AD60" s="238"/>
      <c r="AE60" s="238" t="s">
        <v>366</v>
      </c>
      <c r="AF60" s="93">
        <f t="shared" si="19"/>
        <v>25</v>
      </c>
      <c r="AG60" s="12"/>
      <c r="AH60" s="2"/>
      <c r="AI60" s="252"/>
      <c r="AJ60" s="2"/>
      <c r="AK60" s="2"/>
      <c r="AL60" s="2"/>
      <c r="AM60" s="252"/>
      <c r="AN60" s="115">
        <f t="shared" si="20"/>
        <v>0</v>
      </c>
      <c r="AO60" s="12"/>
      <c r="AP60" s="2"/>
      <c r="AQ60" s="116">
        <f t="shared" si="21"/>
        <v>0</v>
      </c>
      <c r="AR60" s="45"/>
      <c r="AS60" s="46"/>
      <c r="AT60" s="224" t="s">
        <v>366</v>
      </c>
      <c r="AU60" s="26"/>
      <c r="AV60" s="26"/>
      <c r="AW60" s="292"/>
      <c r="AX60" s="118">
        <f t="shared" si="22"/>
        <v>15</v>
      </c>
      <c r="AY60" s="153">
        <f t="shared" si="23"/>
        <v>43</v>
      </c>
      <c r="AZ60" s="364" t="s">
        <v>51</v>
      </c>
      <c r="BA60" s="365" t="s">
        <v>49</v>
      </c>
      <c r="BB60" s="191">
        <f t="shared" si="24"/>
        <v>0.5392525708552797</v>
      </c>
      <c r="BC60" s="192">
        <f t="shared" si="25"/>
        <v>12.647058823529411</v>
      </c>
      <c r="BD60" s="352" t="s">
        <v>80</v>
      </c>
    </row>
    <row r="61" spans="1:56" ht="14.25" customHeight="1">
      <c r="A61" s="201" t="s">
        <v>33</v>
      </c>
      <c r="B61" s="212" t="s">
        <v>412</v>
      </c>
      <c r="C61" s="94">
        <v>-28</v>
      </c>
      <c r="D61" s="103">
        <f t="shared" si="13"/>
        <v>-28</v>
      </c>
      <c r="E61" s="2">
        <v>-10</v>
      </c>
      <c r="F61" s="107">
        <f t="shared" si="14"/>
        <v>0</v>
      </c>
      <c r="G61" s="97">
        <f t="shared" si="15"/>
        <v>-28</v>
      </c>
      <c r="H61" s="25"/>
      <c r="I61" s="100">
        <f t="shared" si="16"/>
        <v>0</v>
      </c>
      <c r="J61" s="12"/>
      <c r="K61" s="2"/>
      <c r="L61" s="2"/>
      <c r="M61" s="2"/>
      <c r="N61" s="11"/>
      <c r="O61" s="2"/>
      <c r="P61" s="108">
        <f t="shared" si="17"/>
        <v>0</v>
      </c>
      <c r="Q61" s="12"/>
      <c r="R61" s="164"/>
      <c r="S61" s="110">
        <f t="shared" si="18"/>
        <v>0</v>
      </c>
      <c r="T61" s="12" t="s">
        <v>366</v>
      </c>
      <c r="U61" s="2" t="s">
        <v>366</v>
      </c>
      <c r="V61" s="2" t="s">
        <v>366</v>
      </c>
      <c r="W61" s="2" t="s">
        <v>366</v>
      </c>
      <c r="X61" s="2" t="s">
        <v>366</v>
      </c>
      <c r="Y61" s="2"/>
      <c r="Z61" s="2"/>
      <c r="AA61" s="2" t="s">
        <v>366</v>
      </c>
      <c r="AB61" s="2" t="s">
        <v>366</v>
      </c>
      <c r="AC61" s="2" t="s">
        <v>366</v>
      </c>
      <c r="AD61" s="2" t="s">
        <v>366</v>
      </c>
      <c r="AE61" s="2" t="s">
        <v>366</v>
      </c>
      <c r="AF61" s="93">
        <f t="shared" si="19"/>
        <v>50</v>
      </c>
      <c r="AG61" s="127"/>
      <c r="AH61" s="2"/>
      <c r="AI61" s="252"/>
      <c r="AJ61" s="2"/>
      <c r="AK61" s="2"/>
      <c r="AL61" s="2"/>
      <c r="AM61" s="252"/>
      <c r="AN61" s="115">
        <f t="shared" si="20"/>
        <v>0</v>
      </c>
      <c r="AO61" s="12"/>
      <c r="AP61" s="2"/>
      <c r="AQ61" s="116">
        <f t="shared" si="21"/>
        <v>0</v>
      </c>
      <c r="AR61" s="45"/>
      <c r="AS61" s="46"/>
      <c r="AT61" s="224" t="s">
        <v>366</v>
      </c>
      <c r="AU61" s="26" t="s">
        <v>366</v>
      </c>
      <c r="AV61" s="26"/>
      <c r="AW61" s="292"/>
      <c r="AX61" s="118">
        <f t="shared" si="22"/>
        <v>20</v>
      </c>
      <c r="AY61" s="240">
        <f t="shared" si="23"/>
        <v>42</v>
      </c>
      <c r="AZ61" s="364" t="s">
        <v>52</v>
      </c>
      <c r="BA61" s="365" t="s">
        <v>36</v>
      </c>
      <c r="BB61" s="191">
        <f t="shared" si="24"/>
        <v>0.5267118133935289</v>
      </c>
      <c r="BC61" s="192">
        <f t="shared" si="25"/>
        <v>12.352941176470589</v>
      </c>
      <c r="BD61" s="352" t="s">
        <v>412</v>
      </c>
    </row>
    <row r="62" spans="1:56" ht="14.25" customHeight="1">
      <c r="A62" s="201" t="s">
        <v>35</v>
      </c>
      <c r="B62" s="212" t="s">
        <v>375</v>
      </c>
      <c r="C62" s="94">
        <v>-34</v>
      </c>
      <c r="D62" s="103">
        <f t="shared" si="13"/>
        <v>-34</v>
      </c>
      <c r="E62" s="238">
        <v>0</v>
      </c>
      <c r="F62" s="107">
        <f t="shared" si="14"/>
        <v>0</v>
      </c>
      <c r="G62" s="97">
        <f t="shared" si="15"/>
        <v>-34</v>
      </c>
      <c r="H62" s="25"/>
      <c r="I62" s="100">
        <f t="shared" si="16"/>
        <v>0</v>
      </c>
      <c r="J62" s="12" t="s">
        <v>366</v>
      </c>
      <c r="K62" s="2"/>
      <c r="L62" s="2"/>
      <c r="M62" s="2"/>
      <c r="N62" s="2"/>
      <c r="O62" s="52"/>
      <c r="P62" s="108">
        <f t="shared" si="17"/>
        <v>15</v>
      </c>
      <c r="Q62" s="12"/>
      <c r="R62" s="164" t="s">
        <v>366</v>
      </c>
      <c r="S62" s="110">
        <f t="shared" si="18"/>
        <v>15</v>
      </c>
      <c r="T62" s="12"/>
      <c r="U62" s="2" t="s">
        <v>366</v>
      </c>
      <c r="V62" s="2" t="s">
        <v>366</v>
      </c>
      <c r="W62" s="2"/>
      <c r="X62" s="2"/>
      <c r="Y62" s="164"/>
      <c r="Z62" s="164"/>
      <c r="AA62" s="164"/>
      <c r="AB62" s="164"/>
      <c r="AC62" s="164"/>
      <c r="AD62" s="164"/>
      <c r="AE62" s="164"/>
      <c r="AF62" s="93">
        <f t="shared" si="19"/>
        <v>10</v>
      </c>
      <c r="AG62" s="12"/>
      <c r="AH62" s="2"/>
      <c r="AI62" s="252" t="s">
        <v>366</v>
      </c>
      <c r="AJ62" s="2"/>
      <c r="AK62" s="2"/>
      <c r="AL62" s="2"/>
      <c r="AM62" s="252" t="s">
        <v>366</v>
      </c>
      <c r="AN62" s="115">
        <f t="shared" si="20"/>
        <v>16</v>
      </c>
      <c r="AO62" s="12"/>
      <c r="AP62" s="237"/>
      <c r="AQ62" s="116">
        <f t="shared" si="21"/>
        <v>0</v>
      </c>
      <c r="AR62" s="45"/>
      <c r="AS62" s="46"/>
      <c r="AT62" s="224"/>
      <c r="AU62" s="26" t="s">
        <v>366</v>
      </c>
      <c r="AV62" s="26"/>
      <c r="AW62" s="292"/>
      <c r="AX62" s="118">
        <f t="shared" si="22"/>
        <v>5</v>
      </c>
      <c r="AY62" s="240">
        <f t="shared" si="23"/>
        <v>27</v>
      </c>
      <c r="AZ62" s="364" t="s">
        <v>53</v>
      </c>
      <c r="BA62" s="365" t="s">
        <v>45</v>
      </c>
      <c r="BB62" s="191">
        <f t="shared" si="24"/>
        <v>0.33860045146726864</v>
      </c>
      <c r="BC62" s="192">
        <f t="shared" si="25"/>
        <v>7.941176470588235</v>
      </c>
      <c r="BD62" s="352" t="s">
        <v>375</v>
      </c>
    </row>
    <row r="63" spans="1:56" ht="14.25" customHeight="1">
      <c r="A63" s="201" t="s">
        <v>11</v>
      </c>
      <c r="B63" s="212" t="s">
        <v>68</v>
      </c>
      <c r="C63" s="94">
        <v>-34</v>
      </c>
      <c r="D63" s="103">
        <f t="shared" si="13"/>
        <v>-34</v>
      </c>
      <c r="E63" s="2">
        <v>-3</v>
      </c>
      <c r="F63" s="107">
        <f t="shared" si="14"/>
        <v>0</v>
      </c>
      <c r="G63" s="97">
        <f t="shared" si="15"/>
        <v>-34</v>
      </c>
      <c r="H63" s="25"/>
      <c r="I63" s="100">
        <f t="shared" si="16"/>
        <v>0</v>
      </c>
      <c r="J63" s="12"/>
      <c r="K63" s="2"/>
      <c r="L63" s="2"/>
      <c r="M63" s="2"/>
      <c r="N63" s="11"/>
      <c r="O63" s="2"/>
      <c r="P63" s="108">
        <f t="shared" si="17"/>
        <v>0</v>
      </c>
      <c r="Q63" s="12"/>
      <c r="R63" s="164"/>
      <c r="S63" s="110">
        <f t="shared" si="18"/>
        <v>0</v>
      </c>
      <c r="T63" s="12"/>
      <c r="U63" s="2"/>
      <c r="V63" s="2"/>
      <c r="W63" s="2"/>
      <c r="X63" s="2"/>
      <c r="Y63" s="2"/>
      <c r="Z63" s="2"/>
      <c r="AA63" s="2"/>
      <c r="AB63" s="2" t="s">
        <v>366</v>
      </c>
      <c r="AC63" s="383"/>
      <c r="AD63" s="383"/>
      <c r="AE63" s="383"/>
      <c r="AF63" s="93">
        <f t="shared" si="19"/>
        <v>5</v>
      </c>
      <c r="AG63" s="12"/>
      <c r="AH63" s="2"/>
      <c r="AI63" s="252"/>
      <c r="AJ63" s="2"/>
      <c r="AK63" s="2"/>
      <c r="AL63" s="2"/>
      <c r="AM63" s="252"/>
      <c r="AN63" s="115">
        <f t="shared" si="20"/>
        <v>0</v>
      </c>
      <c r="AO63" s="12" t="s">
        <v>366</v>
      </c>
      <c r="AP63" s="2"/>
      <c r="AQ63" s="116">
        <f t="shared" si="21"/>
        <v>8</v>
      </c>
      <c r="AR63" s="45"/>
      <c r="AS63" s="46"/>
      <c r="AT63" s="224" t="s">
        <v>366</v>
      </c>
      <c r="AU63" s="26" t="s">
        <v>366</v>
      </c>
      <c r="AV63" s="26"/>
      <c r="AW63" s="292"/>
      <c r="AX63" s="118">
        <f t="shared" si="22"/>
        <v>20</v>
      </c>
      <c r="AY63" s="153">
        <f t="shared" si="23"/>
        <v>-1</v>
      </c>
      <c r="AZ63" s="364" t="s">
        <v>54</v>
      </c>
      <c r="BA63" s="365" t="s">
        <v>54</v>
      </c>
      <c r="BB63" s="191">
        <f t="shared" si="24"/>
        <v>-0.012540757461750688</v>
      </c>
      <c r="BC63" s="192">
        <f t="shared" si="25"/>
        <v>-0.29411764705882354</v>
      </c>
      <c r="BD63" s="352" t="s">
        <v>68</v>
      </c>
    </row>
    <row r="64" spans="1:56" ht="14.25" customHeight="1" thickBot="1">
      <c r="A64" s="201" t="s">
        <v>55</v>
      </c>
      <c r="B64" s="215" t="s">
        <v>311</v>
      </c>
      <c r="C64" s="135">
        <v>-27</v>
      </c>
      <c r="D64" s="137">
        <f t="shared" si="13"/>
        <v>-27</v>
      </c>
      <c r="E64" s="23">
        <v>-1</v>
      </c>
      <c r="F64" s="104">
        <f t="shared" si="14"/>
        <v>0</v>
      </c>
      <c r="G64" s="98">
        <f t="shared" si="15"/>
        <v>-27</v>
      </c>
      <c r="H64" s="25"/>
      <c r="I64" s="101">
        <f t="shared" si="16"/>
        <v>0</v>
      </c>
      <c r="J64" s="12"/>
      <c r="K64" s="23"/>
      <c r="L64" s="23"/>
      <c r="M64" s="23"/>
      <c r="N64" s="24"/>
      <c r="O64" s="23"/>
      <c r="P64" s="109">
        <f t="shared" si="17"/>
        <v>0</v>
      </c>
      <c r="Q64" s="310"/>
      <c r="R64" s="169"/>
      <c r="S64" s="113">
        <f t="shared" si="18"/>
        <v>0</v>
      </c>
      <c r="T64" s="390"/>
      <c r="U64" s="238"/>
      <c r="V64" s="238"/>
      <c r="W64" s="238" t="s">
        <v>366</v>
      </c>
      <c r="X64" s="2"/>
      <c r="Y64" s="2"/>
      <c r="Z64" s="2"/>
      <c r="AA64" s="2"/>
      <c r="AB64" s="238"/>
      <c r="AC64" s="238" t="s">
        <v>366</v>
      </c>
      <c r="AD64" s="238" t="s">
        <v>366</v>
      </c>
      <c r="AE64" s="238" t="s">
        <v>366</v>
      </c>
      <c r="AF64" s="114">
        <f t="shared" si="19"/>
        <v>20</v>
      </c>
      <c r="AG64" s="63"/>
      <c r="AH64" s="66"/>
      <c r="AI64" s="252"/>
      <c r="AJ64" s="66"/>
      <c r="AK64" s="66"/>
      <c r="AL64" s="66"/>
      <c r="AM64" s="252"/>
      <c r="AN64" s="92">
        <f t="shared" si="20"/>
        <v>0</v>
      </c>
      <c r="AO64" s="21"/>
      <c r="AP64" s="23"/>
      <c r="AQ64" s="117">
        <f t="shared" si="21"/>
        <v>0</v>
      </c>
      <c r="AR64" s="47"/>
      <c r="AS64" s="48"/>
      <c r="AT64" s="224"/>
      <c r="AU64" s="346"/>
      <c r="AV64" s="346"/>
      <c r="AX64" s="119">
        <f t="shared" si="22"/>
        <v>0</v>
      </c>
      <c r="AY64" s="155">
        <f t="shared" si="23"/>
        <v>-7</v>
      </c>
      <c r="AZ64" s="364" t="s">
        <v>55</v>
      </c>
      <c r="BA64" s="365" t="s">
        <v>55</v>
      </c>
      <c r="BB64" s="193">
        <f t="shared" si="24"/>
        <v>-0.08778530223225482</v>
      </c>
      <c r="BC64" s="194">
        <f t="shared" si="25"/>
        <v>-2.0588235294117645</v>
      </c>
      <c r="BD64" s="379" t="s">
        <v>311</v>
      </c>
    </row>
    <row r="65" spans="1:56" s="81" customFormat="1" ht="24" customHeight="1" thickBot="1">
      <c r="A65" s="1001" t="s">
        <v>117</v>
      </c>
      <c r="B65" s="1002"/>
      <c r="C65" s="78">
        <f>SUM(C6:C64)</f>
        <v>-153</v>
      </c>
      <c r="D65" s="105">
        <f>SUM(D6:D64)</f>
        <v>-153</v>
      </c>
      <c r="E65" s="79">
        <f>SUM(E6:E64)</f>
        <v>27</v>
      </c>
      <c r="F65" s="105">
        <f>SUM(F6:F64)</f>
        <v>169</v>
      </c>
      <c r="G65" s="99">
        <f>SUM(G6:G64)</f>
        <v>16</v>
      </c>
      <c r="H65" s="78">
        <f>COUNTA(H6:H64)</f>
        <v>36</v>
      </c>
      <c r="I65" s="102">
        <f>SUM(I6:I64)</f>
        <v>540</v>
      </c>
      <c r="J65" s="78">
        <f aca="true" t="shared" si="26" ref="J65:O65">COUNTA(J6:J64)</f>
        <v>40</v>
      </c>
      <c r="K65" s="79">
        <f t="shared" si="26"/>
        <v>7</v>
      </c>
      <c r="L65" s="79">
        <f t="shared" si="26"/>
        <v>0</v>
      </c>
      <c r="M65" s="79">
        <f t="shared" si="26"/>
        <v>0</v>
      </c>
      <c r="N65" s="79">
        <f t="shared" si="26"/>
        <v>0</v>
      </c>
      <c r="O65" s="79">
        <f t="shared" si="26"/>
        <v>0</v>
      </c>
      <c r="P65" s="111">
        <f>SUM(P6:P64)</f>
        <v>705</v>
      </c>
      <c r="Q65" s="78">
        <f>COUNTA(Q6:Q64)</f>
        <v>1</v>
      </c>
      <c r="R65" s="79">
        <f>COUNTA(R6:R64)</f>
        <v>45</v>
      </c>
      <c r="S65" s="112">
        <f>SUM(S6:S64)</f>
        <v>683</v>
      </c>
      <c r="T65" s="78">
        <f aca="true" t="shared" si="27" ref="T65:AE65">COUNTA(T6:T64)</f>
        <v>42</v>
      </c>
      <c r="U65" s="79">
        <f t="shared" si="27"/>
        <v>45</v>
      </c>
      <c r="V65" s="79">
        <f t="shared" si="27"/>
        <v>46</v>
      </c>
      <c r="W65" s="79">
        <f t="shared" si="27"/>
        <v>50</v>
      </c>
      <c r="X65" s="79">
        <f t="shared" si="27"/>
        <v>49</v>
      </c>
      <c r="Y65" s="79">
        <f t="shared" si="27"/>
        <v>47</v>
      </c>
      <c r="Z65" s="79">
        <f t="shared" si="27"/>
        <v>44</v>
      </c>
      <c r="AA65" s="79">
        <f t="shared" si="27"/>
        <v>46</v>
      </c>
      <c r="AB65" s="79">
        <f t="shared" si="27"/>
        <v>47</v>
      </c>
      <c r="AC65" s="79">
        <f t="shared" si="27"/>
        <v>50</v>
      </c>
      <c r="AD65" s="79">
        <f t="shared" si="27"/>
        <v>48</v>
      </c>
      <c r="AE65" s="79">
        <f t="shared" si="27"/>
        <v>49</v>
      </c>
      <c r="AF65" s="123">
        <f>SUM(AF6:AF64)</f>
        <v>2815</v>
      </c>
      <c r="AG65" s="78">
        <f aca="true" t="shared" si="28" ref="AG65:AM65">COUNTA(AG6:AG64)</f>
        <v>29</v>
      </c>
      <c r="AH65" s="80">
        <f t="shared" si="28"/>
        <v>2</v>
      </c>
      <c r="AI65" s="79">
        <f t="shared" si="28"/>
        <v>38</v>
      </c>
      <c r="AJ65" s="79">
        <f t="shared" si="28"/>
        <v>20</v>
      </c>
      <c r="AK65" s="79">
        <f t="shared" si="28"/>
        <v>3</v>
      </c>
      <c r="AL65" s="79">
        <f t="shared" si="28"/>
        <v>27</v>
      </c>
      <c r="AM65" s="79">
        <f t="shared" si="28"/>
        <v>39</v>
      </c>
      <c r="AN65" s="122">
        <f>SUM(AN6:AN64)</f>
        <v>1264</v>
      </c>
      <c r="AO65" s="78">
        <f>COUNTA(AO6:AO64)</f>
        <v>43</v>
      </c>
      <c r="AP65" s="79">
        <f>COUNTA(AP6:AP64)</f>
        <v>29</v>
      </c>
      <c r="AQ65" s="121">
        <f>SUM(AQ6:AQ64)</f>
        <v>576</v>
      </c>
      <c r="AR65" s="78">
        <f aca="true" t="shared" si="29" ref="AR65:AW65">COUNTA(AR6:AR64)</f>
        <v>13</v>
      </c>
      <c r="AS65" s="79">
        <f t="shared" si="29"/>
        <v>10</v>
      </c>
      <c r="AT65" s="80">
        <f t="shared" si="29"/>
        <v>53</v>
      </c>
      <c r="AU65" s="347">
        <f t="shared" si="29"/>
        <v>12</v>
      </c>
      <c r="AV65" s="347">
        <f t="shared" si="29"/>
        <v>10</v>
      </c>
      <c r="AW65" s="344">
        <f t="shared" si="29"/>
        <v>5</v>
      </c>
      <c r="AX65" s="120">
        <f>SUM(AX6:AX64)</f>
        <v>1375</v>
      </c>
      <c r="AY65" s="156">
        <f t="shared" si="23"/>
        <v>7974</v>
      </c>
      <c r="AZ65" s="366" t="s">
        <v>119</v>
      </c>
      <c r="BA65" s="363" t="s">
        <v>119</v>
      </c>
      <c r="BB65" s="195">
        <f>SUM(BB6:BB64)</f>
        <v>99.99999999999999</v>
      </c>
      <c r="BC65" s="197">
        <f>SUM(BC6:BC64)</f>
        <v>2345.294117647058</v>
      </c>
      <c r="BD65" s="357" t="s">
        <v>117</v>
      </c>
    </row>
    <row r="66" spans="1:55" s="75" customFormat="1" ht="24" customHeight="1">
      <c r="A66" s="985" t="s">
        <v>176</v>
      </c>
      <c r="B66" s="986"/>
      <c r="C66" s="959" t="s">
        <v>423</v>
      </c>
      <c r="D66" s="944"/>
      <c r="E66" s="944"/>
      <c r="F66" s="944"/>
      <c r="G66" s="945"/>
      <c r="H66" s="980" t="s">
        <v>424</v>
      </c>
      <c r="I66" s="981"/>
      <c r="J66" s="959" t="s">
        <v>423</v>
      </c>
      <c r="K66" s="944"/>
      <c r="L66" s="944"/>
      <c r="M66" s="944"/>
      <c r="N66" s="944"/>
      <c r="O66" s="944"/>
      <c r="P66" s="945"/>
      <c r="Q66" s="959" t="s">
        <v>423</v>
      </c>
      <c r="R66" s="944"/>
      <c r="S66" s="945"/>
      <c r="T66" s="959" t="s">
        <v>427</v>
      </c>
      <c r="U66" s="944"/>
      <c r="V66" s="944"/>
      <c r="W66" s="944"/>
      <c r="X66" s="944"/>
      <c r="Y66" s="944"/>
      <c r="Z66" s="944"/>
      <c r="AA66" s="944"/>
      <c r="AB66" s="944"/>
      <c r="AC66" s="944"/>
      <c r="AD66" s="944"/>
      <c r="AE66" s="944"/>
      <c r="AF66" s="945"/>
      <c r="AG66" s="943" t="s">
        <v>179</v>
      </c>
      <c r="AH66" s="1089"/>
      <c r="AI66" s="944"/>
      <c r="AJ66" s="944"/>
      <c r="AK66" s="944"/>
      <c r="AL66" s="944"/>
      <c r="AM66" s="944"/>
      <c r="AN66" s="1048"/>
      <c r="AO66" s="959" t="s">
        <v>423</v>
      </c>
      <c r="AP66" s="944"/>
      <c r="AQ66" s="945"/>
      <c r="AR66" s="943" t="s">
        <v>177</v>
      </c>
      <c r="AS66" s="944"/>
      <c r="AT66" s="944"/>
      <c r="AU66" s="1048"/>
      <c r="AV66" s="1048"/>
      <c r="AW66" s="1048"/>
      <c r="AX66" s="945"/>
      <c r="AY66" s="82">
        <f>SUM(AY6:AY64)</f>
        <v>7974</v>
      </c>
      <c r="AZ66" s="359"/>
      <c r="BA66" s="183"/>
      <c r="BB66" s="185"/>
      <c r="BC66" s="186"/>
    </row>
    <row r="67" spans="1:55" s="76" customFormat="1" ht="24" customHeight="1">
      <c r="A67" s="987"/>
      <c r="B67" s="988"/>
      <c r="C67" s="1051"/>
      <c r="D67" s="1052"/>
      <c r="E67" s="1052"/>
      <c r="F67" s="1052"/>
      <c r="G67" s="1053"/>
      <c r="H67" s="1054"/>
      <c r="I67" s="1055"/>
      <c r="J67" s="1090"/>
      <c r="K67" s="999"/>
      <c r="L67" s="999"/>
      <c r="M67" s="999"/>
      <c r="N67" s="999"/>
      <c r="O67" s="999"/>
      <c r="P67" s="1000"/>
      <c r="Q67" s="968" t="s">
        <v>426</v>
      </c>
      <c r="R67" s="969"/>
      <c r="S67" s="970"/>
      <c r="T67" s="962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4"/>
      <c r="AG67" s="1056"/>
      <c r="AH67" s="1091"/>
      <c r="AI67" s="1024"/>
      <c r="AJ67" s="1024"/>
      <c r="AK67" s="1024"/>
      <c r="AL67" s="1024"/>
      <c r="AM67" s="1024"/>
      <c r="AN67" s="1057"/>
      <c r="AO67" s="968" t="s">
        <v>428</v>
      </c>
      <c r="AP67" s="969"/>
      <c r="AQ67" s="970"/>
      <c r="AR67" s="1129" t="s">
        <v>470</v>
      </c>
      <c r="AS67" s="1104"/>
      <c r="AT67" s="1104"/>
      <c r="AU67" s="1104"/>
      <c r="AV67" s="1104"/>
      <c r="AW67" s="1104"/>
      <c r="AX67" s="1105"/>
      <c r="AY67" s="199">
        <f>59*BC5</f>
        <v>20060</v>
      </c>
      <c r="AZ67" s="360"/>
      <c r="BA67" s="200">
        <f>AY65/AY67*100</f>
        <v>39.75074775672981</v>
      </c>
      <c r="BB67" s="201"/>
      <c r="BC67" s="257">
        <f>BC65/59</f>
        <v>39.7507477567298</v>
      </c>
    </row>
    <row r="68" spans="1:55" s="76" customFormat="1" ht="24" customHeight="1" thickBot="1">
      <c r="A68" s="1049" t="s">
        <v>363</v>
      </c>
      <c r="B68" s="1050"/>
      <c r="C68" s="922" t="s">
        <v>180</v>
      </c>
      <c r="D68" s="923"/>
      <c r="E68" s="923"/>
      <c r="F68" s="923"/>
      <c r="G68" s="924"/>
      <c r="H68" s="960" t="s">
        <v>180</v>
      </c>
      <c r="I68" s="961"/>
      <c r="J68" s="922" t="s">
        <v>180</v>
      </c>
      <c r="K68" s="923"/>
      <c r="L68" s="923"/>
      <c r="M68" s="923"/>
      <c r="N68" s="923"/>
      <c r="O68" s="923"/>
      <c r="P68" s="924"/>
      <c r="Q68" s="925" t="s">
        <v>403</v>
      </c>
      <c r="R68" s="926"/>
      <c r="S68" s="927"/>
      <c r="T68" s="928" t="s">
        <v>182</v>
      </c>
      <c r="U68" s="929"/>
      <c r="V68" s="929"/>
      <c r="W68" s="929"/>
      <c r="X68" s="929"/>
      <c r="Y68" s="929"/>
      <c r="Z68" s="929"/>
      <c r="AA68" s="929"/>
      <c r="AB68" s="929"/>
      <c r="AC68" s="929"/>
      <c r="AD68" s="929"/>
      <c r="AE68" s="929"/>
      <c r="AF68" s="930"/>
      <c r="AG68" s="1058" t="s">
        <v>180</v>
      </c>
      <c r="AH68" s="1086"/>
      <c r="AI68" s="1059"/>
      <c r="AJ68" s="1059"/>
      <c r="AK68" s="1059"/>
      <c r="AL68" s="1059"/>
      <c r="AM68" s="1059"/>
      <c r="AN68" s="1060"/>
      <c r="AO68" s="1088" t="s">
        <v>349</v>
      </c>
      <c r="AP68" s="926"/>
      <c r="AQ68" s="927"/>
      <c r="AR68" s="1084" t="s">
        <v>454</v>
      </c>
      <c r="AS68" s="929"/>
      <c r="AT68" s="929"/>
      <c r="AU68" s="929"/>
      <c r="AV68" s="929"/>
      <c r="AW68" s="929"/>
      <c r="AX68" s="930"/>
      <c r="AY68" s="358" t="s">
        <v>457</v>
      </c>
      <c r="AZ68" s="361"/>
      <c r="BA68" s="204" t="s">
        <v>456</v>
      </c>
      <c r="BB68" s="205"/>
      <c r="BC68" s="206" t="s">
        <v>365</v>
      </c>
    </row>
    <row r="69" spans="1:58" s="76" customFormat="1" ht="24" customHeight="1" thickBot="1">
      <c r="A69" s="1049" t="s">
        <v>270</v>
      </c>
      <c r="B69" s="1050"/>
      <c r="C69" s="922"/>
      <c r="D69" s="923"/>
      <c r="E69" s="923"/>
      <c r="F69" s="923"/>
      <c r="G69" s="924"/>
      <c r="H69" s="960"/>
      <c r="I69" s="961"/>
      <c r="J69" s="922"/>
      <c r="K69" s="923"/>
      <c r="L69" s="923"/>
      <c r="M69" s="923"/>
      <c r="N69" s="923"/>
      <c r="O69" s="923"/>
      <c r="P69" s="924"/>
      <c r="Q69" s="925"/>
      <c r="R69" s="926"/>
      <c r="S69" s="927"/>
      <c r="T69" s="1085" t="s">
        <v>405</v>
      </c>
      <c r="U69" s="966"/>
      <c r="V69" s="966"/>
      <c r="W69" s="966"/>
      <c r="X69" s="966"/>
      <c r="Y69" s="966"/>
      <c r="Z69" s="966"/>
      <c r="AA69" s="966"/>
      <c r="AB69" s="966"/>
      <c r="AC69" s="966"/>
      <c r="AD69" s="966"/>
      <c r="AE69" s="966"/>
      <c r="AF69" s="967"/>
      <c r="AG69" s="1058"/>
      <c r="AH69" s="1086"/>
      <c r="AI69" s="1059"/>
      <c r="AJ69" s="1059"/>
      <c r="AK69" s="1059"/>
      <c r="AL69" s="1059"/>
      <c r="AM69" s="1059"/>
      <c r="AN69" s="1060"/>
      <c r="AO69" s="925"/>
      <c r="AP69" s="926"/>
      <c r="AQ69" s="927"/>
      <c r="AR69" s="1084" t="s">
        <v>469</v>
      </c>
      <c r="AS69" s="929"/>
      <c r="AT69" s="929"/>
      <c r="AU69" s="929"/>
      <c r="AV69" s="929"/>
      <c r="AW69" s="929"/>
      <c r="AX69" s="930"/>
      <c r="AY69" s="83"/>
      <c r="AZ69" s="362"/>
      <c r="BA69" s="184"/>
      <c r="BB69" s="187"/>
      <c r="BC69" s="188"/>
      <c r="BF69" s="198"/>
    </row>
    <row r="70" ht="27" customHeight="1" thickBot="1">
      <c r="N70" s="4"/>
    </row>
    <row r="71" spans="1:14" ht="21" customHeight="1" thickBot="1">
      <c r="A71" s="1130" t="s">
        <v>174</v>
      </c>
      <c r="B71" s="1131"/>
      <c r="C71" s="1132"/>
      <c r="D71" s="1132"/>
      <c r="E71" s="1132"/>
      <c r="F71" s="1132"/>
      <c r="G71" s="1133"/>
      <c r="H71" s="1133"/>
      <c r="I71" s="1133"/>
      <c r="J71" s="1133"/>
      <c r="K71" s="1133"/>
      <c r="L71" s="1134"/>
      <c r="N71" s="4"/>
    </row>
    <row r="72" spans="1:31" ht="19.5" customHeight="1">
      <c r="A72" s="25" t="s">
        <v>62</v>
      </c>
      <c r="B72" s="74" t="s">
        <v>61</v>
      </c>
      <c r="C72" s="12" t="s">
        <v>108</v>
      </c>
      <c r="D72" s="982" t="s">
        <v>109</v>
      </c>
      <c r="E72" s="1135"/>
      <c r="F72" s="1135"/>
      <c r="G72" s="1136"/>
      <c r="H72" s="162"/>
      <c r="I72" s="982" t="s">
        <v>173</v>
      </c>
      <c r="J72" s="1135"/>
      <c r="K72" s="1135"/>
      <c r="L72" s="1136"/>
      <c r="M72" s="341"/>
      <c r="N72" s="4"/>
      <c r="T72" s="386"/>
      <c r="U72" s="1137"/>
      <c r="V72" s="1137"/>
      <c r="W72" s="1137"/>
      <c r="X72" s="1137"/>
      <c r="Y72" s="1137"/>
      <c r="Z72" s="1137"/>
      <c r="AA72" s="1137"/>
      <c r="AB72" s="1137"/>
      <c r="AC72" s="1137"/>
      <c r="AD72" s="1137"/>
      <c r="AE72" s="1137"/>
    </row>
    <row r="73" spans="1:31" ht="19.5" customHeight="1">
      <c r="A73" s="12" t="s">
        <v>92</v>
      </c>
      <c r="B73" s="64" t="s">
        <v>93</v>
      </c>
      <c r="C73" s="12" t="s">
        <v>111</v>
      </c>
      <c r="D73" s="900" t="s">
        <v>112</v>
      </c>
      <c r="E73" s="1104"/>
      <c r="F73" s="1104"/>
      <c r="G73" s="1105"/>
      <c r="H73" s="339"/>
      <c r="I73" s="900" t="s">
        <v>418</v>
      </c>
      <c r="J73" s="1104"/>
      <c r="K73" s="1104"/>
      <c r="L73" s="1105"/>
      <c r="M73" s="341"/>
      <c r="N73" s="4"/>
      <c r="T73" s="386"/>
      <c r="U73" s="1137"/>
      <c r="V73" s="1137"/>
      <c r="W73" s="1137"/>
      <c r="X73" s="1137"/>
      <c r="Y73" s="1137"/>
      <c r="Z73" s="1137"/>
      <c r="AA73" s="1137"/>
      <c r="AB73" s="1137"/>
      <c r="AC73" s="1137"/>
      <c r="AD73" s="1137"/>
      <c r="AE73" s="1137"/>
    </row>
    <row r="74" spans="1:21" ht="19.5" customHeight="1">
      <c r="A74" s="12" t="s">
        <v>94</v>
      </c>
      <c r="B74" s="64" t="s">
        <v>95</v>
      </c>
      <c r="C74" s="12" t="s">
        <v>113</v>
      </c>
      <c r="D74" s="900" t="s">
        <v>149</v>
      </c>
      <c r="E74" s="1104"/>
      <c r="F74" s="1104"/>
      <c r="G74" s="1105"/>
      <c r="H74" s="329"/>
      <c r="I74" s="900" t="s">
        <v>419</v>
      </c>
      <c r="J74" s="1104"/>
      <c r="K74" s="1104"/>
      <c r="L74" s="1105"/>
      <c r="N74" s="4"/>
      <c r="U74" s="297"/>
    </row>
    <row r="75" spans="1:21" ht="22.5" customHeight="1">
      <c r="A75" s="12" t="s">
        <v>251</v>
      </c>
      <c r="B75" s="64" t="s">
        <v>252</v>
      </c>
      <c r="C75" s="235" t="s">
        <v>336</v>
      </c>
      <c r="D75" s="1138" t="s">
        <v>337</v>
      </c>
      <c r="E75" s="1139"/>
      <c r="F75" s="1139"/>
      <c r="G75" s="1140"/>
      <c r="H75" s="90"/>
      <c r="I75" s="900" t="s">
        <v>253</v>
      </c>
      <c r="J75" s="1104"/>
      <c r="K75" s="1104"/>
      <c r="L75" s="1105"/>
      <c r="N75" s="4"/>
      <c r="U75" s="298"/>
    </row>
    <row r="76" spans="1:14" ht="19.5" customHeight="1">
      <c r="A76" s="12" t="s">
        <v>99</v>
      </c>
      <c r="B76" s="64" t="s">
        <v>130</v>
      </c>
      <c r="C76" s="384" t="s">
        <v>463</v>
      </c>
      <c r="D76" s="900" t="s">
        <v>464</v>
      </c>
      <c r="E76" s="963"/>
      <c r="F76" s="963"/>
      <c r="G76" s="964"/>
      <c r="H76" s="317"/>
      <c r="I76" s="900" t="s">
        <v>415</v>
      </c>
      <c r="J76" s="1104"/>
      <c r="K76" s="1104"/>
      <c r="L76" s="1105"/>
      <c r="N76" s="4"/>
    </row>
    <row r="77" spans="1:14" ht="23.25" customHeight="1">
      <c r="A77" s="12" t="s">
        <v>103</v>
      </c>
      <c r="B77" s="64" t="s">
        <v>105</v>
      </c>
      <c r="C77" s="25" t="s">
        <v>185</v>
      </c>
      <c r="D77" s="900" t="s">
        <v>183</v>
      </c>
      <c r="E77" s="963"/>
      <c r="F77" s="963"/>
      <c r="G77" s="964"/>
      <c r="H77" s="383"/>
      <c r="I77" s="900" t="s">
        <v>462</v>
      </c>
      <c r="J77" s="1104"/>
      <c r="K77" s="1104"/>
      <c r="L77" s="1105"/>
      <c r="N77" s="4"/>
    </row>
    <row r="78" spans="1:14" ht="23.25" customHeight="1" thickBot="1">
      <c r="A78" s="70" t="s">
        <v>104</v>
      </c>
      <c r="B78" s="71" t="s">
        <v>106</v>
      </c>
      <c r="C78" s="63" t="s">
        <v>186</v>
      </c>
      <c r="D78" s="1141" t="s">
        <v>184</v>
      </c>
      <c r="E78" s="1142"/>
      <c r="F78" s="1142"/>
      <c r="G78" s="1143"/>
      <c r="H78" s="385"/>
      <c r="I78" s="1144"/>
      <c r="J78" s="1145"/>
      <c r="K78" s="1145"/>
      <c r="L78" s="1146"/>
      <c r="N78" s="4"/>
    </row>
    <row r="79" ht="13.5" thickBot="1">
      <c r="N79" s="4"/>
    </row>
    <row r="80" spans="1:14" ht="27.75" customHeight="1" thickBot="1">
      <c r="A80" s="179" t="s">
        <v>278</v>
      </c>
      <c r="B80" s="178" t="s">
        <v>277</v>
      </c>
      <c r="C80" s="1015" t="s">
        <v>156</v>
      </c>
      <c r="D80" s="1016"/>
      <c r="E80" s="1017"/>
      <c r="F80" s="1018" t="s">
        <v>157</v>
      </c>
      <c r="G80" s="1016"/>
      <c r="H80" s="1016"/>
      <c r="I80" s="1016"/>
      <c r="J80" s="1016"/>
      <c r="K80" s="1016"/>
      <c r="L80" s="1017"/>
      <c r="N80" s="4"/>
    </row>
    <row r="81" spans="1:14" ht="51.75" customHeight="1" thickBot="1">
      <c r="A81" s="172">
        <v>232</v>
      </c>
      <c r="B81" s="175" t="s">
        <v>150</v>
      </c>
      <c r="C81" s="1012" t="s">
        <v>368</v>
      </c>
      <c r="D81" s="1013"/>
      <c r="E81" s="1014"/>
      <c r="F81" s="1003" t="s">
        <v>153</v>
      </c>
      <c r="G81" s="1004"/>
      <c r="H81" s="1004"/>
      <c r="I81" s="1004"/>
      <c r="J81" s="1004"/>
      <c r="K81" s="1004"/>
      <c r="L81" s="1005"/>
      <c r="N81" s="4"/>
    </row>
    <row r="82" spans="1:15" ht="33.75" customHeight="1" thickBot="1">
      <c r="A82" s="381">
        <v>231</v>
      </c>
      <c r="B82" s="380" t="s">
        <v>151</v>
      </c>
      <c r="C82" s="1019" t="s">
        <v>255</v>
      </c>
      <c r="D82" s="1020"/>
      <c r="E82" s="1021"/>
      <c r="F82" s="1003" t="s">
        <v>154</v>
      </c>
      <c r="G82" s="1004"/>
      <c r="H82" s="1004"/>
      <c r="I82" s="1004"/>
      <c r="J82" s="1004"/>
      <c r="K82" s="1006"/>
      <c r="L82" s="1007"/>
      <c r="N82" s="4"/>
      <c r="O82" s="1" t="s">
        <v>276</v>
      </c>
    </row>
    <row r="83" spans="1:16" ht="33.75" customHeight="1" thickBot="1">
      <c r="A83" s="174">
        <v>225</v>
      </c>
      <c r="B83" s="177" t="s">
        <v>152</v>
      </c>
      <c r="C83" s="1025" t="s">
        <v>417</v>
      </c>
      <c r="D83" s="1026"/>
      <c r="E83" s="1027"/>
      <c r="F83" s="1008" t="s">
        <v>155</v>
      </c>
      <c r="G83" s="1009"/>
      <c r="H83" s="1009"/>
      <c r="I83" s="1009"/>
      <c r="J83" s="1009"/>
      <c r="K83" s="1010"/>
      <c r="L83" s="1011"/>
      <c r="N83" s="1147"/>
      <c r="O83" s="1147"/>
      <c r="P83" s="1147"/>
    </row>
    <row r="84" ht="13.5" thickBot="1">
      <c r="N84" s="4"/>
    </row>
    <row r="85" spans="1:14" ht="21.75" customHeight="1" thickBot="1">
      <c r="A85" s="1028" t="s">
        <v>460</v>
      </c>
      <c r="B85" s="1029"/>
      <c r="C85" s="1029"/>
      <c r="D85" s="1029"/>
      <c r="E85" s="1029"/>
      <c r="F85" s="1029"/>
      <c r="G85" s="1030"/>
      <c r="H85" s="1030"/>
      <c r="I85" s="1031"/>
      <c r="N85" s="4"/>
    </row>
    <row r="86" spans="1:14" ht="20.25" customHeight="1" thickBot="1">
      <c r="A86" s="57" t="s">
        <v>0</v>
      </c>
      <c r="B86" s="58" t="s">
        <v>168</v>
      </c>
      <c r="C86" s="1022" t="s">
        <v>169</v>
      </c>
      <c r="D86" s="1023"/>
      <c r="E86" s="1023"/>
      <c r="F86" s="1023"/>
      <c r="G86" s="1032" t="s">
        <v>170</v>
      </c>
      <c r="H86" s="1022"/>
      <c r="I86" s="1031"/>
      <c r="N86" s="4"/>
    </row>
    <row r="87" spans="1:14" ht="19.5" customHeight="1">
      <c r="A87" s="54" t="s">
        <v>1</v>
      </c>
      <c r="B87" s="50" t="s">
        <v>158</v>
      </c>
      <c r="C87" s="999" t="s">
        <v>163</v>
      </c>
      <c r="D87" s="999"/>
      <c r="E87" s="999"/>
      <c r="F87" s="999"/>
      <c r="G87" s="1033"/>
      <c r="H87" s="1034"/>
      <c r="I87" s="1035"/>
      <c r="N87" s="4"/>
    </row>
    <row r="88" spans="1:14" ht="19.5" customHeight="1">
      <c r="A88" s="55" t="s">
        <v>2</v>
      </c>
      <c r="B88" s="42" t="s">
        <v>194</v>
      </c>
      <c r="C88" s="1024" t="s">
        <v>164</v>
      </c>
      <c r="D88" s="1024"/>
      <c r="E88" s="1024"/>
      <c r="F88" s="1024"/>
      <c r="G88" s="1036"/>
      <c r="H88" s="1037"/>
      <c r="I88" s="1038"/>
      <c r="N88" s="4"/>
    </row>
    <row r="89" spans="1:14" ht="19.5" customHeight="1">
      <c r="A89" s="55" t="s">
        <v>3</v>
      </c>
      <c r="B89" s="233" t="s">
        <v>329</v>
      </c>
      <c r="C89" s="1079" t="s">
        <v>330</v>
      </c>
      <c r="D89" s="1024"/>
      <c r="E89" s="1024"/>
      <c r="F89" s="1024"/>
      <c r="G89" s="1036"/>
      <c r="H89" s="1037"/>
      <c r="I89" s="1038"/>
      <c r="N89" s="4"/>
    </row>
    <row r="90" spans="1:14" ht="19.5" customHeight="1">
      <c r="A90" s="55" t="s">
        <v>4</v>
      </c>
      <c r="B90" s="233" t="s">
        <v>331</v>
      </c>
      <c r="C90" s="1079" t="s">
        <v>332</v>
      </c>
      <c r="D90" s="1024"/>
      <c r="E90" s="1024"/>
      <c r="F90" s="1024"/>
      <c r="G90" s="1036"/>
      <c r="H90" s="1037"/>
      <c r="I90" s="1038"/>
      <c r="N90" s="4"/>
    </row>
    <row r="91" spans="1:14" ht="19.5" customHeight="1">
      <c r="A91" s="55" t="s">
        <v>5</v>
      </c>
      <c r="B91" s="233" t="s">
        <v>333</v>
      </c>
      <c r="C91" s="1052" t="s">
        <v>257</v>
      </c>
      <c r="D91" s="1052"/>
      <c r="E91" s="1052"/>
      <c r="F91" s="1052"/>
      <c r="G91" s="1036"/>
      <c r="H91" s="1037"/>
      <c r="I91" s="1038"/>
      <c r="N91" s="4"/>
    </row>
    <row r="92" spans="1:14" ht="19.5" customHeight="1" thickBot="1">
      <c r="A92" s="56" t="s">
        <v>6</v>
      </c>
      <c r="B92" s="234" t="s">
        <v>326</v>
      </c>
      <c r="C92" s="1078" t="s">
        <v>326</v>
      </c>
      <c r="D92" s="1009"/>
      <c r="E92" s="1009"/>
      <c r="F92" s="1009"/>
      <c r="G92" s="1039"/>
      <c r="H92" s="1040"/>
      <c r="I92" s="1041"/>
      <c r="N92" s="4"/>
    </row>
    <row r="93" spans="3:14" ht="13.5" thickBot="1">
      <c r="C93" s="1046"/>
      <c r="D93" s="1046"/>
      <c r="E93" s="1046"/>
      <c r="N93" s="4"/>
    </row>
    <row r="94" spans="1:14" ht="24.75" customHeight="1" thickBot="1">
      <c r="A94" s="1045" t="s">
        <v>425</v>
      </c>
      <c r="B94" s="1043"/>
      <c r="C94" s="1044"/>
      <c r="D94" s="1044"/>
      <c r="E94" s="1044"/>
      <c r="F94" s="1044"/>
      <c r="G94" s="1044"/>
      <c r="H94" s="1044"/>
      <c r="I94" s="979"/>
      <c r="N94" s="4"/>
    </row>
    <row r="95" spans="1:14" ht="9" customHeight="1" thickBot="1">
      <c r="A95" s="59"/>
      <c r="B95" s="59"/>
      <c r="C95" s="60"/>
      <c r="D95" s="60"/>
      <c r="E95" s="60"/>
      <c r="F95" s="60"/>
      <c r="G95" s="60"/>
      <c r="H95" s="60"/>
      <c r="I95" s="61"/>
      <c r="N95" s="4"/>
    </row>
    <row r="96" spans="1:14" ht="26.25" customHeight="1" thickBot="1">
      <c r="A96" s="1045" t="s">
        <v>461</v>
      </c>
      <c r="B96" s="1043"/>
      <c r="C96" s="1044"/>
      <c r="D96" s="1044"/>
      <c r="E96" s="1044"/>
      <c r="F96" s="1044"/>
      <c r="G96" s="1044"/>
      <c r="H96" s="1044"/>
      <c r="I96" s="979"/>
      <c r="N96" s="4"/>
    </row>
    <row r="97" spans="9:14" s="1" customFormat="1" ht="12">
      <c r="I97" s="10"/>
      <c r="N97" s="4"/>
    </row>
    <row r="98" spans="9:14" s="1" customFormat="1" ht="12">
      <c r="I98" s="10"/>
      <c r="N98" s="4"/>
    </row>
    <row r="99" spans="9:14" s="1" customFormat="1" ht="12">
      <c r="I99" s="10"/>
      <c r="N99" s="4"/>
    </row>
    <row r="100" spans="9:14" s="1" customFormat="1" ht="12">
      <c r="I100" s="10"/>
      <c r="N100" s="4"/>
    </row>
    <row r="101" spans="9:14" s="1" customFormat="1" ht="12">
      <c r="I101" s="10"/>
      <c r="N101" s="4"/>
    </row>
    <row r="102" spans="9:14" s="1" customFormat="1" ht="12">
      <c r="I102" s="10"/>
      <c r="N102" s="4"/>
    </row>
    <row r="103" spans="9:14" s="1" customFormat="1" ht="12">
      <c r="I103" s="10"/>
      <c r="N103" s="4"/>
    </row>
    <row r="104" spans="9:14" s="1" customFormat="1" ht="12">
      <c r="I104" s="10"/>
      <c r="N104" s="4"/>
    </row>
    <row r="105" spans="9:14" s="1" customFormat="1" ht="12">
      <c r="I105" s="10"/>
      <c r="N105" s="4"/>
    </row>
    <row r="106" spans="9:14" s="1" customFormat="1" ht="12">
      <c r="I106" s="10"/>
      <c r="N106" s="4"/>
    </row>
    <row r="107" spans="9:14" s="1" customFormat="1" ht="12">
      <c r="I107" s="10"/>
      <c r="N107" s="4"/>
    </row>
    <row r="108" s="1" customFormat="1" ht="12">
      <c r="I108" s="10"/>
    </row>
    <row r="109" s="1" customFormat="1" ht="12">
      <c r="I109" s="10"/>
    </row>
    <row r="110" s="1" customFormat="1" ht="12">
      <c r="I110" s="10"/>
    </row>
  </sheetData>
  <sheetProtection/>
  <mergeCells count="110">
    <mergeCell ref="A94:I94"/>
    <mergeCell ref="A96:I96"/>
    <mergeCell ref="C90:F90"/>
    <mergeCell ref="G90:I90"/>
    <mergeCell ref="C91:F91"/>
    <mergeCell ref="G91:I91"/>
    <mergeCell ref="C92:F92"/>
    <mergeCell ref="G92:I92"/>
    <mergeCell ref="C88:F88"/>
    <mergeCell ref="G88:I88"/>
    <mergeCell ref="C89:F89"/>
    <mergeCell ref="G89:I89"/>
    <mergeCell ref="N83:P83"/>
    <mergeCell ref="C93:E93"/>
    <mergeCell ref="C83:E83"/>
    <mergeCell ref="F83:L83"/>
    <mergeCell ref="A85:I85"/>
    <mergeCell ref="C86:F86"/>
    <mergeCell ref="G86:I86"/>
    <mergeCell ref="C87:F87"/>
    <mergeCell ref="G87:I87"/>
    <mergeCell ref="C80:E80"/>
    <mergeCell ref="F80:L80"/>
    <mergeCell ref="C81:E81"/>
    <mergeCell ref="F81:L81"/>
    <mergeCell ref="C82:E82"/>
    <mergeCell ref="F82:L82"/>
    <mergeCell ref="D74:G74"/>
    <mergeCell ref="D75:G75"/>
    <mergeCell ref="D76:G76"/>
    <mergeCell ref="I74:L74"/>
    <mergeCell ref="D78:G78"/>
    <mergeCell ref="I78:L78"/>
    <mergeCell ref="D77:G77"/>
    <mergeCell ref="I75:L75"/>
    <mergeCell ref="I76:L76"/>
    <mergeCell ref="I77:L77"/>
    <mergeCell ref="A71:L71"/>
    <mergeCell ref="D72:G72"/>
    <mergeCell ref="I72:L72"/>
    <mergeCell ref="U72:AE72"/>
    <mergeCell ref="D73:G73"/>
    <mergeCell ref="I73:L73"/>
    <mergeCell ref="U73:AE73"/>
    <mergeCell ref="AR68:AX68"/>
    <mergeCell ref="A69:B69"/>
    <mergeCell ref="C69:G69"/>
    <mergeCell ref="H69:I69"/>
    <mergeCell ref="J69:P69"/>
    <mergeCell ref="Q69:S69"/>
    <mergeCell ref="T69:AF69"/>
    <mergeCell ref="AG69:AN69"/>
    <mergeCell ref="AO69:AQ69"/>
    <mergeCell ref="AR69:AX69"/>
    <mergeCell ref="AO67:AQ67"/>
    <mergeCell ref="AR67:AX67"/>
    <mergeCell ref="A68:B68"/>
    <mergeCell ref="C68:G68"/>
    <mergeCell ref="H68:I68"/>
    <mergeCell ref="J68:P68"/>
    <mergeCell ref="Q68:S68"/>
    <mergeCell ref="T68:AF68"/>
    <mergeCell ref="AG68:AN68"/>
    <mergeCell ref="AO68:AQ68"/>
    <mergeCell ref="T66:AF66"/>
    <mergeCell ref="AG66:AN66"/>
    <mergeCell ref="AO66:AQ66"/>
    <mergeCell ref="AR66:AX66"/>
    <mergeCell ref="C67:G67"/>
    <mergeCell ref="H67:I67"/>
    <mergeCell ref="J67:P67"/>
    <mergeCell ref="Q67:S67"/>
    <mergeCell ref="T67:AF67"/>
    <mergeCell ref="AG67:AN67"/>
    <mergeCell ref="A65:B65"/>
    <mergeCell ref="A66:B67"/>
    <mergeCell ref="C66:G66"/>
    <mergeCell ref="H66:I66"/>
    <mergeCell ref="J66:P66"/>
    <mergeCell ref="Q66:S66"/>
    <mergeCell ref="BC3:BC4"/>
    <mergeCell ref="D4:D5"/>
    <mergeCell ref="F4:F5"/>
    <mergeCell ref="G4:G5"/>
    <mergeCell ref="I4:I5"/>
    <mergeCell ref="P4:P5"/>
    <mergeCell ref="S4:S5"/>
    <mergeCell ref="AY3:AY5"/>
    <mergeCell ref="AF4:AF5"/>
    <mergeCell ref="AN4:AN5"/>
    <mergeCell ref="BA3:BA5"/>
    <mergeCell ref="AZ3:AZ5"/>
    <mergeCell ref="BB3:BB5"/>
    <mergeCell ref="AX4:AX5"/>
    <mergeCell ref="J3:P3"/>
    <mergeCell ref="Q3:S3"/>
    <mergeCell ref="T3:AF3"/>
    <mergeCell ref="AG3:AN3"/>
    <mergeCell ref="AO3:AQ3"/>
    <mergeCell ref="AR3:AX3"/>
    <mergeCell ref="AG1:AW1"/>
    <mergeCell ref="AX1:BD1"/>
    <mergeCell ref="BD3:BD5"/>
    <mergeCell ref="A1:L1"/>
    <mergeCell ref="M1:AF1"/>
    <mergeCell ref="A3:A5"/>
    <mergeCell ref="B3:B5"/>
    <mergeCell ref="C3:G3"/>
    <mergeCell ref="H3:I3"/>
    <mergeCell ref="AQ4:AQ5"/>
  </mergeCells>
  <printOptions/>
  <pageMargins left="0.3" right="0.17" top="0.28" bottom="0.17" header="0.3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9"/>
  <sheetViews>
    <sheetView zoomScalePageLayoutView="0" workbookViewId="0" topLeftCell="A37">
      <pane xSplit="2" topLeftCell="AB1" activePane="topRight" state="frozen"/>
      <selection pane="topLeft" activeCell="A4" sqref="A4"/>
      <selection pane="topRight" activeCell="AW66" sqref="AW66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40" width="7.7109375" style="1" customWidth="1"/>
    <col min="41" max="41" width="8.28125" style="10" customWidth="1"/>
    <col min="42" max="43" width="8.8515625" style="1" customWidth="1"/>
    <col min="44" max="44" width="8.28125" style="10" customWidth="1"/>
    <col min="45" max="46" width="8.8515625" style="1" customWidth="1"/>
    <col min="47" max="47" width="9.140625" style="1" customWidth="1"/>
    <col min="48" max="48" width="8.28125" style="9" customWidth="1"/>
    <col min="49" max="49" width="12.140625" style="81" customWidth="1"/>
    <col min="50" max="50" width="11.140625" style="81" customWidth="1"/>
    <col min="51" max="51" width="11.140625" style="124" customWidth="1"/>
    <col min="52" max="53" width="8.7109375" style="1" customWidth="1"/>
    <col min="54" max="54" width="47.140625" style="1" customWidth="1"/>
    <col min="55" max="55" width="12.28125" style="1" customWidth="1"/>
    <col min="56" max="56" width="11.421875" style="1" customWidth="1"/>
    <col min="57" max="16384" width="9.140625" style="1" customWidth="1"/>
  </cols>
  <sheetData>
    <row r="1" spans="1:55" ht="31.5" customHeight="1">
      <c r="A1" s="1109" t="s">
        <v>471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III. Vyhodnocení soutěže ZO OS za rok 2016 -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III. Vyhodnocení soutěže ZO OS za rok 2016 -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1110" t="str">
        <f>A1</f>
        <v>III. Vyhodnocení soutěže ZO OS za rok 2016 - tabulková část</v>
      </c>
      <c r="AY1" s="1110"/>
      <c r="AZ1" s="1110"/>
      <c r="BA1" s="1110"/>
      <c r="BB1" s="1110"/>
      <c r="BC1" s="1110"/>
    </row>
    <row r="2" ht="8.25" customHeight="1" thickBot="1"/>
    <row r="3" spans="1:55" ht="30" customHeight="1">
      <c r="A3" s="992" t="s">
        <v>0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956"/>
      <c r="AJ3" s="956"/>
      <c r="AK3" s="956"/>
      <c r="AL3" s="956"/>
      <c r="AM3" s="956"/>
      <c r="AN3" s="956"/>
      <c r="AO3" s="957"/>
      <c r="AP3" s="1099" t="s">
        <v>115</v>
      </c>
      <c r="AQ3" s="1100"/>
      <c r="AR3" s="1101"/>
      <c r="AS3" s="1068" t="s">
        <v>116</v>
      </c>
      <c r="AT3" s="1069"/>
      <c r="AU3" s="1123"/>
      <c r="AV3" s="1070"/>
      <c r="AW3" s="1148" t="s">
        <v>129</v>
      </c>
      <c r="AX3" s="1151" t="s">
        <v>459</v>
      </c>
      <c r="AY3" s="1114" t="s">
        <v>558</v>
      </c>
      <c r="AZ3" s="1120" t="s">
        <v>279</v>
      </c>
      <c r="BA3" s="1124" t="s">
        <v>508</v>
      </c>
      <c r="BB3" s="1111" t="s">
        <v>284</v>
      </c>
      <c r="BC3" s="1154" t="s">
        <v>512</v>
      </c>
    </row>
    <row r="4" spans="1:55" ht="57.75" customHeight="1">
      <c r="A4" s="993"/>
      <c r="B4" s="996"/>
      <c r="C4" s="37" t="s">
        <v>484</v>
      </c>
      <c r="D4" s="973" t="s">
        <v>250</v>
      </c>
      <c r="E4" s="38" t="s">
        <v>546</v>
      </c>
      <c r="F4" s="973" t="s">
        <v>120</v>
      </c>
      <c r="G4" s="971" t="s">
        <v>121</v>
      </c>
      <c r="H4" s="84" t="s">
        <v>98</v>
      </c>
      <c r="I4" s="939" t="s">
        <v>122</v>
      </c>
      <c r="J4" s="87" t="s">
        <v>84</v>
      </c>
      <c r="K4" s="88" t="s">
        <v>85</v>
      </c>
      <c r="L4" s="88" t="s">
        <v>86</v>
      </c>
      <c r="M4" s="88" t="s">
        <v>87</v>
      </c>
      <c r="N4" s="88" t="s">
        <v>88</v>
      </c>
      <c r="O4" s="88" t="s">
        <v>89</v>
      </c>
      <c r="P4" s="941" t="s">
        <v>123</v>
      </c>
      <c r="Q4" s="182" t="s">
        <v>224</v>
      </c>
      <c r="R4" s="86" t="s">
        <v>143</v>
      </c>
      <c r="S4" s="948" t="s">
        <v>124</v>
      </c>
      <c r="T4" s="18" t="s">
        <v>496</v>
      </c>
      <c r="U4" s="5" t="s">
        <v>497</v>
      </c>
      <c r="V4" s="5" t="s">
        <v>498</v>
      </c>
      <c r="W4" s="5" t="s">
        <v>500</v>
      </c>
      <c r="X4" s="5" t="s">
        <v>499</v>
      </c>
      <c r="Y4" s="5" t="s">
        <v>507</v>
      </c>
      <c r="Z4" s="5" t="s">
        <v>501</v>
      </c>
      <c r="AA4" s="5" t="s">
        <v>502</v>
      </c>
      <c r="AB4" s="5" t="s">
        <v>503</v>
      </c>
      <c r="AC4" s="5" t="s">
        <v>504</v>
      </c>
      <c r="AD4" s="5" t="s">
        <v>505</v>
      </c>
      <c r="AE4" s="5" t="s">
        <v>506</v>
      </c>
      <c r="AF4" s="953" t="s">
        <v>125</v>
      </c>
      <c r="AG4" s="19" t="s">
        <v>487</v>
      </c>
      <c r="AH4" s="7" t="s">
        <v>488</v>
      </c>
      <c r="AI4" s="7" t="s">
        <v>486</v>
      </c>
      <c r="AJ4" s="7" t="s">
        <v>489</v>
      </c>
      <c r="AK4" s="222" t="s">
        <v>359</v>
      </c>
      <c r="AL4" s="7" t="s">
        <v>490</v>
      </c>
      <c r="AM4" s="7" t="s">
        <v>491</v>
      </c>
      <c r="AN4" s="7" t="s">
        <v>492</v>
      </c>
      <c r="AO4" s="946" t="s">
        <v>126</v>
      </c>
      <c r="AP4" s="20" t="s">
        <v>539</v>
      </c>
      <c r="AQ4" s="8" t="s">
        <v>540</v>
      </c>
      <c r="AR4" s="916" t="s">
        <v>127</v>
      </c>
      <c r="AS4" s="229" t="s">
        <v>338</v>
      </c>
      <c r="AT4" s="16" t="s">
        <v>455</v>
      </c>
      <c r="AU4" s="389" t="s">
        <v>483</v>
      </c>
      <c r="AV4" s="1071" t="s">
        <v>128</v>
      </c>
      <c r="AW4" s="1149"/>
      <c r="AX4" s="1152"/>
      <c r="AY4" s="1115"/>
      <c r="AZ4" s="1121"/>
      <c r="BA4" s="1125"/>
      <c r="BB4" s="1112"/>
      <c r="BC4" s="1155"/>
    </row>
    <row r="5" spans="1:55" ht="16.5" customHeight="1" thickBot="1">
      <c r="A5" s="994"/>
      <c r="B5" s="997"/>
      <c r="C5" s="39" t="s">
        <v>90</v>
      </c>
      <c r="D5" s="974"/>
      <c r="E5" s="40" t="s">
        <v>91</v>
      </c>
      <c r="F5" s="974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227" t="s">
        <v>107</v>
      </c>
      <c r="AI5" s="33" t="s">
        <v>107</v>
      </c>
      <c r="AJ5" s="33" t="s">
        <v>107</v>
      </c>
      <c r="AK5" s="228" t="s">
        <v>107</v>
      </c>
      <c r="AL5" s="33" t="s">
        <v>107</v>
      </c>
      <c r="AM5" s="33" t="s">
        <v>107</v>
      </c>
      <c r="AN5" s="33" t="s">
        <v>107</v>
      </c>
      <c r="AO5" s="947"/>
      <c r="AP5" s="34" t="s">
        <v>107</v>
      </c>
      <c r="AQ5" s="35" t="s">
        <v>107</v>
      </c>
      <c r="AR5" s="917"/>
      <c r="AS5" s="27" t="s">
        <v>96</v>
      </c>
      <c r="AT5" s="41" t="s">
        <v>96</v>
      </c>
      <c r="AU5" s="345" t="s">
        <v>96</v>
      </c>
      <c r="AV5" s="1072"/>
      <c r="AW5" s="1150"/>
      <c r="AX5" s="1153"/>
      <c r="AY5" s="1116"/>
      <c r="AZ5" s="1122"/>
      <c r="BA5" s="196">
        <v>305</v>
      </c>
      <c r="BB5" s="1113"/>
      <c r="BC5" s="1155"/>
    </row>
    <row r="6" spans="1:55" ht="14.25" customHeight="1">
      <c r="A6" s="425" t="s">
        <v>26</v>
      </c>
      <c r="B6" s="426" t="s">
        <v>301</v>
      </c>
      <c r="C6" s="427">
        <v>51</v>
      </c>
      <c r="D6" s="428">
        <f aca="true" t="shared" si="0" ref="D6:D37">C6</f>
        <v>51</v>
      </c>
      <c r="E6" s="429">
        <v>14.285714285714285</v>
      </c>
      <c r="F6" s="428">
        <f aca="true" t="shared" si="1" ref="F6:F37">IF(E6&gt;0,E6,0)</f>
        <v>14.285714285714285</v>
      </c>
      <c r="G6" s="430">
        <f aca="true" t="shared" si="2" ref="G6:G37">D6+F6</f>
        <v>65.28571428571428</v>
      </c>
      <c r="H6" s="369" t="s">
        <v>366</v>
      </c>
      <c r="I6" s="431">
        <f aca="true" t="shared" si="3" ref="I6:I37">IF(H6="ANO",15,0)</f>
        <v>15</v>
      </c>
      <c r="J6" s="369"/>
      <c r="K6" s="432" t="s">
        <v>366</v>
      </c>
      <c r="L6" s="432"/>
      <c r="M6" s="432"/>
      <c r="N6" s="433"/>
      <c r="O6" s="432"/>
      <c r="P6" s="430">
        <f aca="true" t="shared" si="4" ref="P6:P37">IF(J6="ANO",15,0)+IF(K6="ANO",15,0)+IF(L6="ANO",10,0)+IF(M6="ANO",10,0)+IF(N6="ANO",5,0)+IF(O6="ANO",5,0)</f>
        <v>15</v>
      </c>
      <c r="Q6" s="369"/>
      <c r="R6" s="432" t="s">
        <v>366</v>
      </c>
      <c r="S6" s="430">
        <f aca="true" t="shared" si="5" ref="S6:S37">IF(Q6="ANO",8,0)+IF(R6="ANO",15,0)</f>
        <v>15</v>
      </c>
      <c r="T6" s="369" t="s">
        <v>366</v>
      </c>
      <c r="U6" s="432" t="s">
        <v>366</v>
      </c>
      <c r="V6" s="432" t="s">
        <v>366</v>
      </c>
      <c r="W6" s="432" t="s">
        <v>366</v>
      </c>
      <c r="X6" s="432" t="s">
        <v>366</v>
      </c>
      <c r="Y6" s="432" t="s">
        <v>366</v>
      </c>
      <c r="Z6" s="432" t="s">
        <v>366</v>
      </c>
      <c r="AA6" s="432" t="s">
        <v>366</v>
      </c>
      <c r="AB6" s="432" t="s">
        <v>366</v>
      </c>
      <c r="AC6" s="432" t="s">
        <v>366</v>
      </c>
      <c r="AD6" s="432" t="s">
        <v>366</v>
      </c>
      <c r="AE6" s="432" t="s">
        <v>366</v>
      </c>
      <c r="AF6" s="430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60</v>
      </c>
      <c r="AG6" s="434" t="s">
        <v>366</v>
      </c>
      <c r="AH6" s="435" t="s">
        <v>366</v>
      </c>
      <c r="AI6" s="435" t="s">
        <v>366</v>
      </c>
      <c r="AJ6" s="436" t="s">
        <v>366</v>
      </c>
      <c r="AK6" s="436" t="s">
        <v>366</v>
      </c>
      <c r="AL6" s="436" t="s">
        <v>366</v>
      </c>
      <c r="AM6" s="435" t="s">
        <v>366</v>
      </c>
      <c r="AN6" s="436" t="s">
        <v>366</v>
      </c>
      <c r="AO6" s="430">
        <f aca="true" t="shared" si="7" ref="AO6:AO37">IF(AG6="ANO",8,0)+IF(AH6="ANO",8,0)+IF(AI6="ANO",8,0)+IF(AJ6="ANO",8,0)+IF(AK6="ANO",8,0)+IF(AL6="ANO",8,0)+IF(AM6="ANO",8,0)+IF(AN6="ANO",8,0)</f>
        <v>64</v>
      </c>
      <c r="AP6" s="369" t="s">
        <v>366</v>
      </c>
      <c r="AQ6" s="432" t="s">
        <v>366</v>
      </c>
      <c r="AR6" s="430">
        <f aca="true" t="shared" si="8" ref="AR6:AR37">IF(AP6="ANO",8,0)+IF(AQ6="ANO",8,0)</f>
        <v>16</v>
      </c>
      <c r="AS6" s="369" t="s">
        <v>366</v>
      </c>
      <c r="AT6" s="370" t="s">
        <v>366</v>
      </c>
      <c r="AU6" s="437" t="s">
        <v>366</v>
      </c>
      <c r="AV6" s="438">
        <f aca="true" t="shared" si="9" ref="AV6:AV37">IF(AS6="ANO",15,0)+IF(AT6="ANO",15,0)+IF(AU6="ANO",15,0)</f>
        <v>45</v>
      </c>
      <c r="AW6" s="463">
        <f aca="true" t="shared" si="10" ref="AW6:AW37">G6+I6+P6+S6+AF6+AO6+AR6+AV6</f>
        <v>295.2857142857143</v>
      </c>
      <c r="AX6" s="481" t="s">
        <v>452</v>
      </c>
      <c r="AY6" s="439" t="s">
        <v>452</v>
      </c>
      <c r="AZ6" s="376">
        <f aca="true" t="shared" si="11" ref="AZ6:AZ37">AW6/$AW$64*100</f>
        <v>4.0497767875887805</v>
      </c>
      <c r="BA6" s="377">
        <f aca="true" t="shared" si="12" ref="BA6:BA37">AW6/$BA$5*100</f>
        <v>96.81498829039812</v>
      </c>
      <c r="BB6" s="440" t="s">
        <v>301</v>
      </c>
      <c r="BC6" s="424"/>
    </row>
    <row r="7" spans="1:55" ht="14.25" customHeight="1">
      <c r="A7" s="201" t="s">
        <v>24</v>
      </c>
      <c r="B7" s="216" t="s">
        <v>368</v>
      </c>
      <c r="C7" s="94">
        <v>16</v>
      </c>
      <c r="D7" s="103">
        <f t="shared" si="0"/>
        <v>16</v>
      </c>
      <c r="E7" s="399">
        <v>5.625</v>
      </c>
      <c r="F7" s="170">
        <f t="shared" si="1"/>
        <v>5.625</v>
      </c>
      <c r="G7" s="97">
        <f t="shared" si="2"/>
        <v>21.625</v>
      </c>
      <c r="H7" s="25" t="s">
        <v>366</v>
      </c>
      <c r="I7" s="100">
        <f t="shared" si="3"/>
        <v>15</v>
      </c>
      <c r="J7" s="25" t="s">
        <v>366</v>
      </c>
      <c r="K7" s="2"/>
      <c r="L7" s="2"/>
      <c r="M7" s="2"/>
      <c r="N7" s="11"/>
      <c r="O7" s="2"/>
      <c r="P7" s="108">
        <f t="shared" si="4"/>
        <v>15</v>
      </c>
      <c r="Q7" s="12"/>
      <c r="R7" s="164" t="s">
        <v>366</v>
      </c>
      <c r="S7" s="110">
        <f t="shared" si="5"/>
        <v>15</v>
      </c>
      <c r="T7" s="12" t="s">
        <v>366</v>
      </c>
      <c r="U7" s="2" t="s">
        <v>366</v>
      </c>
      <c r="V7" s="2" t="s">
        <v>366</v>
      </c>
      <c r="W7" s="2" t="s">
        <v>366</v>
      </c>
      <c r="X7" s="2" t="s">
        <v>366</v>
      </c>
      <c r="Y7" s="2" t="s">
        <v>366</v>
      </c>
      <c r="Z7" s="2" t="s">
        <v>366</v>
      </c>
      <c r="AA7" s="2" t="s">
        <v>366</v>
      </c>
      <c r="AB7" s="2" t="s">
        <v>366</v>
      </c>
      <c r="AC7" s="2" t="s">
        <v>366</v>
      </c>
      <c r="AD7" s="2" t="s">
        <v>366</v>
      </c>
      <c r="AE7" s="2" t="s">
        <v>366</v>
      </c>
      <c r="AF7" s="93">
        <f t="shared" si="6"/>
        <v>60</v>
      </c>
      <c r="AG7" s="406" t="s">
        <v>366</v>
      </c>
      <c r="AH7" s="407" t="s">
        <v>366</v>
      </c>
      <c r="AI7" s="252" t="s">
        <v>366</v>
      </c>
      <c r="AJ7" s="6" t="s">
        <v>366</v>
      </c>
      <c r="AK7" s="6"/>
      <c r="AL7" s="6"/>
      <c r="AM7" s="252" t="s">
        <v>366</v>
      </c>
      <c r="AN7" s="26" t="s">
        <v>366</v>
      </c>
      <c r="AO7" s="115">
        <f t="shared" si="7"/>
        <v>48</v>
      </c>
      <c r="AP7" s="12" t="s">
        <v>366</v>
      </c>
      <c r="AQ7" s="2" t="s">
        <v>366</v>
      </c>
      <c r="AR7" s="116">
        <f t="shared" si="8"/>
        <v>16</v>
      </c>
      <c r="AS7" s="25" t="s">
        <v>366</v>
      </c>
      <c r="AT7" s="26" t="s">
        <v>366</v>
      </c>
      <c r="AU7" s="292" t="s">
        <v>366</v>
      </c>
      <c r="AV7" s="118">
        <f t="shared" si="9"/>
        <v>45</v>
      </c>
      <c r="AW7" s="464">
        <f t="shared" si="10"/>
        <v>235.625</v>
      </c>
      <c r="AX7" s="482" t="s">
        <v>199</v>
      </c>
      <c r="AY7" s="365" t="s">
        <v>204</v>
      </c>
      <c r="AZ7" s="191">
        <f t="shared" si="11"/>
        <v>3.2315435844360154</v>
      </c>
      <c r="BA7" s="192">
        <f t="shared" si="12"/>
        <v>77.25409836065575</v>
      </c>
      <c r="BB7" s="409" t="s">
        <v>368</v>
      </c>
      <c r="BC7" s="418"/>
    </row>
    <row r="8" spans="1:55" ht="14.25" customHeight="1">
      <c r="A8" s="201" t="s">
        <v>7</v>
      </c>
      <c r="B8" s="216" t="s">
        <v>211</v>
      </c>
      <c r="C8" s="94">
        <v>40</v>
      </c>
      <c r="D8" s="103">
        <f t="shared" si="0"/>
        <v>40</v>
      </c>
      <c r="E8" s="399">
        <v>-4.666666666666667</v>
      </c>
      <c r="F8" s="170">
        <f t="shared" si="1"/>
        <v>0</v>
      </c>
      <c r="G8" s="97">
        <f t="shared" si="2"/>
        <v>40</v>
      </c>
      <c r="H8" s="25" t="s">
        <v>366</v>
      </c>
      <c r="I8" s="100">
        <f t="shared" si="3"/>
        <v>15</v>
      </c>
      <c r="J8" s="25"/>
      <c r="K8" s="2" t="s">
        <v>366</v>
      </c>
      <c r="L8" s="2"/>
      <c r="M8" s="2"/>
      <c r="N8" s="11"/>
      <c r="O8" s="2"/>
      <c r="P8" s="108">
        <f t="shared" si="4"/>
        <v>15</v>
      </c>
      <c r="Q8" s="2"/>
      <c r="R8" s="238" t="s">
        <v>366</v>
      </c>
      <c r="S8" s="110">
        <f t="shared" si="5"/>
        <v>15</v>
      </c>
      <c r="T8" s="12" t="s">
        <v>366</v>
      </c>
      <c r="U8" s="2" t="s">
        <v>366</v>
      </c>
      <c r="V8" s="2" t="s">
        <v>366</v>
      </c>
      <c r="W8" s="2" t="s">
        <v>366</v>
      </c>
      <c r="X8" s="2" t="s">
        <v>366</v>
      </c>
      <c r="Y8" s="2" t="s">
        <v>366</v>
      </c>
      <c r="Z8" s="2" t="s">
        <v>366</v>
      </c>
      <c r="AA8" s="2" t="s">
        <v>366</v>
      </c>
      <c r="AB8" s="2" t="s">
        <v>366</v>
      </c>
      <c r="AC8" s="2" t="s">
        <v>366</v>
      </c>
      <c r="AD8" s="2" t="s">
        <v>366</v>
      </c>
      <c r="AE8" s="2" t="s">
        <v>366</v>
      </c>
      <c r="AF8" s="93">
        <f t="shared" si="6"/>
        <v>60</v>
      </c>
      <c r="AG8" s="406" t="s">
        <v>366</v>
      </c>
      <c r="AH8" s="26"/>
      <c r="AI8" s="252" t="s">
        <v>366</v>
      </c>
      <c r="AJ8" s="2" t="s">
        <v>366</v>
      </c>
      <c r="AK8" s="2"/>
      <c r="AL8" s="2"/>
      <c r="AM8" s="252" t="s">
        <v>366</v>
      </c>
      <c r="AN8" s="26" t="s">
        <v>366</v>
      </c>
      <c r="AO8" s="115">
        <f t="shared" si="7"/>
        <v>40</v>
      </c>
      <c r="AP8" s="12" t="s">
        <v>366</v>
      </c>
      <c r="AQ8" s="2" t="s">
        <v>366</v>
      </c>
      <c r="AR8" s="116">
        <f t="shared" si="8"/>
        <v>16</v>
      </c>
      <c r="AS8" s="25" t="s">
        <v>366</v>
      </c>
      <c r="AT8" s="26"/>
      <c r="AU8" s="292" t="s">
        <v>366</v>
      </c>
      <c r="AV8" s="118">
        <f t="shared" si="9"/>
        <v>30</v>
      </c>
      <c r="AW8" s="465">
        <f t="shared" si="10"/>
        <v>231</v>
      </c>
      <c r="AX8" s="482" t="s">
        <v>204</v>
      </c>
      <c r="AY8" s="365" t="s">
        <v>199</v>
      </c>
      <c r="AZ8" s="191">
        <f t="shared" si="11"/>
        <v>3.1681127554576958</v>
      </c>
      <c r="BA8" s="192">
        <f t="shared" si="12"/>
        <v>75.73770491803279</v>
      </c>
      <c r="BB8" s="409" t="s">
        <v>211</v>
      </c>
      <c r="BC8" s="419"/>
    </row>
    <row r="9" spans="1:55" ht="14.25" customHeight="1">
      <c r="A9" s="201" t="s">
        <v>20</v>
      </c>
      <c r="B9" s="210" t="s">
        <v>220</v>
      </c>
      <c r="C9" s="94">
        <v>21</v>
      </c>
      <c r="D9" s="103">
        <f t="shared" si="0"/>
        <v>21</v>
      </c>
      <c r="E9" s="399">
        <v>5.034324942791762</v>
      </c>
      <c r="F9" s="170">
        <f t="shared" si="1"/>
        <v>5.034324942791762</v>
      </c>
      <c r="G9" s="97">
        <f t="shared" si="2"/>
        <v>26.034324942791763</v>
      </c>
      <c r="H9" s="25" t="s">
        <v>366</v>
      </c>
      <c r="I9" s="100">
        <f t="shared" si="3"/>
        <v>15</v>
      </c>
      <c r="J9" s="25" t="s">
        <v>366</v>
      </c>
      <c r="K9" s="2"/>
      <c r="L9" s="2"/>
      <c r="M9" s="2"/>
      <c r="N9" s="11"/>
      <c r="O9" s="2"/>
      <c r="P9" s="108">
        <f t="shared" si="4"/>
        <v>15</v>
      </c>
      <c r="Q9" s="12"/>
      <c r="R9" s="164" t="s">
        <v>366</v>
      </c>
      <c r="S9" s="110">
        <f t="shared" si="5"/>
        <v>15</v>
      </c>
      <c r="T9" s="12" t="s">
        <v>366</v>
      </c>
      <c r="U9" s="2" t="s">
        <v>366</v>
      </c>
      <c r="V9" s="2" t="s">
        <v>366</v>
      </c>
      <c r="W9" s="2" t="s">
        <v>366</v>
      </c>
      <c r="X9" s="2" t="s">
        <v>366</v>
      </c>
      <c r="Y9" s="2" t="s">
        <v>366</v>
      </c>
      <c r="Z9" s="2" t="s">
        <v>366</v>
      </c>
      <c r="AA9" s="2" t="s">
        <v>366</v>
      </c>
      <c r="AB9" s="2" t="s">
        <v>366</v>
      </c>
      <c r="AC9" s="2" t="s">
        <v>366</v>
      </c>
      <c r="AD9" s="2" t="s">
        <v>366</v>
      </c>
      <c r="AE9" s="2" t="s">
        <v>366</v>
      </c>
      <c r="AF9" s="93">
        <f t="shared" si="6"/>
        <v>60</v>
      </c>
      <c r="AG9" s="390" t="s">
        <v>366</v>
      </c>
      <c r="AH9" s="238" t="s">
        <v>366</v>
      </c>
      <c r="AI9" s="252" t="s">
        <v>366</v>
      </c>
      <c r="AJ9" s="2" t="s">
        <v>366</v>
      </c>
      <c r="AK9" s="2"/>
      <c r="AL9" s="2"/>
      <c r="AM9" s="252" t="s">
        <v>366</v>
      </c>
      <c r="AN9" s="26" t="s">
        <v>366</v>
      </c>
      <c r="AO9" s="115">
        <f t="shared" si="7"/>
        <v>48</v>
      </c>
      <c r="AP9" s="12" t="s">
        <v>366</v>
      </c>
      <c r="AQ9" s="2" t="s">
        <v>366</v>
      </c>
      <c r="AR9" s="116">
        <f t="shared" si="8"/>
        <v>16</v>
      </c>
      <c r="AS9" s="25"/>
      <c r="AT9" s="26"/>
      <c r="AU9" s="292" t="s">
        <v>366</v>
      </c>
      <c r="AV9" s="118">
        <f t="shared" si="9"/>
        <v>15</v>
      </c>
      <c r="AW9" s="466">
        <f t="shared" si="10"/>
        <v>210.03432494279176</v>
      </c>
      <c r="AX9" s="482" t="s">
        <v>198</v>
      </c>
      <c r="AY9" s="365" t="s">
        <v>200</v>
      </c>
      <c r="AZ9" s="191">
        <f t="shared" si="11"/>
        <v>2.880573263788767</v>
      </c>
      <c r="BA9" s="192">
        <f t="shared" si="12"/>
        <v>68.8637130959973</v>
      </c>
      <c r="BB9" s="410" t="s">
        <v>220</v>
      </c>
      <c r="BC9" s="419"/>
    </row>
    <row r="10" spans="1:55" ht="14.25" customHeight="1">
      <c r="A10" s="201" t="s">
        <v>8</v>
      </c>
      <c r="B10" s="212" t="s">
        <v>315</v>
      </c>
      <c r="C10" s="94">
        <v>37</v>
      </c>
      <c r="D10" s="103">
        <f t="shared" si="0"/>
        <v>37</v>
      </c>
      <c r="E10" s="399">
        <v>4</v>
      </c>
      <c r="F10" s="170">
        <f t="shared" si="1"/>
        <v>4</v>
      </c>
      <c r="G10" s="97">
        <f t="shared" si="2"/>
        <v>41</v>
      </c>
      <c r="H10" s="25" t="s">
        <v>366</v>
      </c>
      <c r="I10" s="100">
        <f t="shared" si="3"/>
        <v>15</v>
      </c>
      <c r="J10" s="25" t="s">
        <v>366</v>
      </c>
      <c r="K10" s="2"/>
      <c r="L10" s="2"/>
      <c r="M10" s="2"/>
      <c r="N10" s="11"/>
      <c r="O10" s="2"/>
      <c r="P10" s="108">
        <f t="shared" si="4"/>
        <v>15</v>
      </c>
      <c r="Q10" s="12"/>
      <c r="R10" s="164" t="s">
        <v>366</v>
      </c>
      <c r="S10" s="110">
        <f t="shared" si="5"/>
        <v>15</v>
      </c>
      <c r="T10" s="12" t="s">
        <v>366</v>
      </c>
      <c r="U10" s="2" t="s">
        <v>366</v>
      </c>
      <c r="V10" s="2" t="s">
        <v>366</v>
      </c>
      <c r="W10" s="2" t="s">
        <v>366</v>
      </c>
      <c r="X10" s="2" t="s">
        <v>366</v>
      </c>
      <c r="Y10" s="2" t="s">
        <v>366</v>
      </c>
      <c r="Z10" s="2" t="s">
        <v>366</v>
      </c>
      <c r="AA10" s="2" t="s">
        <v>366</v>
      </c>
      <c r="AB10" s="2" t="s">
        <v>366</v>
      </c>
      <c r="AC10" s="2" t="s">
        <v>366</v>
      </c>
      <c r="AD10" s="2" t="s">
        <v>366</v>
      </c>
      <c r="AE10" s="2" t="s">
        <v>366</v>
      </c>
      <c r="AF10" s="93">
        <f t="shared" si="6"/>
        <v>60</v>
      </c>
      <c r="AG10" s="390" t="s">
        <v>366</v>
      </c>
      <c r="AH10" s="238" t="s">
        <v>366</v>
      </c>
      <c r="AI10" s="252" t="s">
        <v>366</v>
      </c>
      <c r="AJ10" s="2"/>
      <c r="AK10" s="2"/>
      <c r="AL10" s="2"/>
      <c r="AM10" s="252" t="s">
        <v>366</v>
      </c>
      <c r="AN10" s="26" t="s">
        <v>366</v>
      </c>
      <c r="AO10" s="115">
        <f t="shared" si="7"/>
        <v>40</v>
      </c>
      <c r="AP10" s="12" t="s">
        <v>366</v>
      </c>
      <c r="AQ10" s="2"/>
      <c r="AR10" s="116">
        <f t="shared" si="8"/>
        <v>8</v>
      </c>
      <c r="AS10" s="25"/>
      <c r="AT10" s="26"/>
      <c r="AU10" s="292" t="s">
        <v>366</v>
      </c>
      <c r="AV10" s="118">
        <f t="shared" si="9"/>
        <v>15</v>
      </c>
      <c r="AW10" s="467">
        <f t="shared" si="10"/>
        <v>209</v>
      </c>
      <c r="AX10" s="482" t="s">
        <v>203</v>
      </c>
      <c r="AY10" s="365" t="s">
        <v>7</v>
      </c>
      <c r="AZ10" s="191">
        <f t="shared" si="11"/>
        <v>2.8663877311283916</v>
      </c>
      <c r="BA10" s="192">
        <f t="shared" si="12"/>
        <v>68.52459016393443</v>
      </c>
      <c r="BB10" s="410" t="s">
        <v>315</v>
      </c>
      <c r="BC10" s="419"/>
    </row>
    <row r="11" spans="1:55" ht="14.25" customHeight="1">
      <c r="A11" s="201" t="s">
        <v>47</v>
      </c>
      <c r="B11" s="212" t="s">
        <v>307</v>
      </c>
      <c r="C11" s="94">
        <v>16</v>
      </c>
      <c r="D11" s="103">
        <f t="shared" si="0"/>
        <v>16</v>
      </c>
      <c r="E11" s="399">
        <v>-6.832298136645963</v>
      </c>
      <c r="F11" s="170">
        <f t="shared" si="1"/>
        <v>0</v>
      </c>
      <c r="G11" s="97">
        <f t="shared" si="2"/>
        <v>16</v>
      </c>
      <c r="H11" s="25" t="s">
        <v>366</v>
      </c>
      <c r="I11" s="100">
        <f t="shared" si="3"/>
        <v>15</v>
      </c>
      <c r="J11" s="25"/>
      <c r="K11" s="2"/>
      <c r="L11" s="2"/>
      <c r="M11" s="2"/>
      <c r="N11" s="11"/>
      <c r="O11" s="2"/>
      <c r="P11" s="108">
        <f t="shared" si="4"/>
        <v>0</v>
      </c>
      <c r="Q11" s="167"/>
      <c r="R11" s="164" t="s">
        <v>366</v>
      </c>
      <c r="S11" s="110">
        <f t="shared" si="5"/>
        <v>15</v>
      </c>
      <c r="T11" s="167" t="s">
        <v>366</v>
      </c>
      <c r="U11" s="164" t="s">
        <v>366</v>
      </c>
      <c r="V11" s="164" t="s">
        <v>366</v>
      </c>
      <c r="W11" s="164" t="s">
        <v>366</v>
      </c>
      <c r="X11" s="164" t="s">
        <v>366</v>
      </c>
      <c r="Y11" s="164" t="s">
        <v>366</v>
      </c>
      <c r="Z11" s="164" t="s">
        <v>366</v>
      </c>
      <c r="AA11" s="164" t="s">
        <v>366</v>
      </c>
      <c r="AB11" s="164" t="s">
        <v>366</v>
      </c>
      <c r="AC11" s="238" t="s">
        <v>366</v>
      </c>
      <c r="AD11" s="238" t="s">
        <v>366</v>
      </c>
      <c r="AE11" s="238" t="s">
        <v>366</v>
      </c>
      <c r="AF11" s="93">
        <f t="shared" si="6"/>
        <v>60</v>
      </c>
      <c r="AG11" s="390" t="s">
        <v>366</v>
      </c>
      <c r="AH11" s="238" t="s">
        <v>366</v>
      </c>
      <c r="AI11" s="252" t="s">
        <v>366</v>
      </c>
      <c r="AJ11" s="2"/>
      <c r="AK11" s="2"/>
      <c r="AL11" s="2"/>
      <c r="AM11" s="252" t="s">
        <v>366</v>
      </c>
      <c r="AN11" s="252"/>
      <c r="AO11" s="115">
        <f t="shared" si="7"/>
        <v>32</v>
      </c>
      <c r="AP11" s="12" t="s">
        <v>366</v>
      </c>
      <c r="AQ11" s="2" t="s">
        <v>366</v>
      </c>
      <c r="AR11" s="116">
        <f t="shared" si="8"/>
        <v>16</v>
      </c>
      <c r="AS11" s="12" t="s">
        <v>366</v>
      </c>
      <c r="AT11" s="26" t="s">
        <v>366</v>
      </c>
      <c r="AU11" s="292" t="s">
        <v>366</v>
      </c>
      <c r="AV11" s="118">
        <f t="shared" si="9"/>
        <v>45</v>
      </c>
      <c r="AW11" s="467">
        <f t="shared" si="10"/>
        <v>199</v>
      </c>
      <c r="AX11" s="482" t="s">
        <v>200</v>
      </c>
      <c r="AY11" s="365" t="s">
        <v>8</v>
      </c>
      <c r="AZ11" s="191">
        <f t="shared" si="11"/>
        <v>2.7292399927968893</v>
      </c>
      <c r="BA11" s="192">
        <f t="shared" si="12"/>
        <v>65.24590163934427</v>
      </c>
      <c r="BB11" s="410" t="s">
        <v>307</v>
      </c>
      <c r="BC11" s="419"/>
    </row>
    <row r="12" spans="1:55" ht="14.25" customHeight="1">
      <c r="A12" s="201" t="s">
        <v>28</v>
      </c>
      <c r="B12" s="212" t="s">
        <v>370</v>
      </c>
      <c r="C12" s="94">
        <v>17</v>
      </c>
      <c r="D12" s="103">
        <f t="shared" si="0"/>
        <v>17</v>
      </c>
      <c r="E12" s="399">
        <v>-5.7894736842105265</v>
      </c>
      <c r="F12" s="170">
        <f t="shared" si="1"/>
        <v>0</v>
      </c>
      <c r="G12" s="97">
        <f t="shared" si="2"/>
        <v>17</v>
      </c>
      <c r="H12" s="25" t="s">
        <v>366</v>
      </c>
      <c r="I12" s="100">
        <f t="shared" si="3"/>
        <v>15</v>
      </c>
      <c r="J12" s="25" t="s">
        <v>366</v>
      </c>
      <c r="K12" s="2"/>
      <c r="L12" s="2"/>
      <c r="M12" s="2"/>
      <c r="N12" s="11"/>
      <c r="O12" s="2"/>
      <c r="P12" s="108">
        <f t="shared" si="4"/>
        <v>15</v>
      </c>
      <c r="Q12" s="12"/>
      <c r="R12" s="164" t="s">
        <v>366</v>
      </c>
      <c r="S12" s="110">
        <f t="shared" si="5"/>
        <v>15</v>
      </c>
      <c r="T12" s="12"/>
      <c r="U12" s="2"/>
      <c r="V12" s="2"/>
      <c r="W12" s="2"/>
      <c r="X12" s="2" t="s">
        <v>366</v>
      </c>
      <c r="Y12" s="2" t="s">
        <v>366</v>
      </c>
      <c r="Z12" s="2" t="s">
        <v>366</v>
      </c>
      <c r="AA12" s="2" t="s">
        <v>366</v>
      </c>
      <c r="AB12" s="2" t="s">
        <v>366</v>
      </c>
      <c r="AC12" s="2" t="s">
        <v>366</v>
      </c>
      <c r="AD12" s="2" t="s">
        <v>366</v>
      </c>
      <c r="AE12" s="2" t="s">
        <v>366</v>
      </c>
      <c r="AF12" s="93">
        <f t="shared" si="6"/>
        <v>40</v>
      </c>
      <c r="AG12" s="390" t="s">
        <v>366</v>
      </c>
      <c r="AH12" s="238" t="s">
        <v>366</v>
      </c>
      <c r="AI12" s="252" t="s">
        <v>366</v>
      </c>
      <c r="AJ12" s="2" t="s">
        <v>366</v>
      </c>
      <c r="AK12" s="2"/>
      <c r="AL12" s="2"/>
      <c r="AM12" s="252"/>
      <c r="AN12" s="252"/>
      <c r="AO12" s="115">
        <f t="shared" si="7"/>
        <v>32</v>
      </c>
      <c r="AP12" s="12" t="s">
        <v>366</v>
      </c>
      <c r="AQ12" s="2" t="s">
        <v>366</v>
      </c>
      <c r="AR12" s="116">
        <f t="shared" si="8"/>
        <v>16</v>
      </c>
      <c r="AS12" s="25" t="s">
        <v>366</v>
      </c>
      <c r="AT12" s="2" t="s">
        <v>366</v>
      </c>
      <c r="AU12" s="292" t="s">
        <v>366</v>
      </c>
      <c r="AV12" s="118">
        <f t="shared" si="9"/>
        <v>45</v>
      </c>
      <c r="AW12" s="468">
        <f t="shared" si="10"/>
        <v>195</v>
      </c>
      <c r="AX12" s="483" t="s">
        <v>197</v>
      </c>
      <c r="AY12" s="365" t="s">
        <v>23</v>
      </c>
      <c r="AZ12" s="191">
        <f t="shared" si="11"/>
        <v>2.674380897464289</v>
      </c>
      <c r="BA12" s="192">
        <f t="shared" si="12"/>
        <v>63.934426229508205</v>
      </c>
      <c r="BB12" s="410" t="s">
        <v>370</v>
      </c>
      <c r="BC12" s="420">
        <v>20</v>
      </c>
    </row>
    <row r="13" spans="1:55" ht="14.25" customHeight="1">
      <c r="A13" s="201" t="s">
        <v>21</v>
      </c>
      <c r="B13" s="210" t="s">
        <v>219</v>
      </c>
      <c r="C13" s="94">
        <v>9</v>
      </c>
      <c r="D13" s="103">
        <f t="shared" si="0"/>
        <v>9</v>
      </c>
      <c r="E13" s="402">
        <v>1.2704174228675136</v>
      </c>
      <c r="F13" s="170">
        <f t="shared" si="1"/>
        <v>1.2704174228675136</v>
      </c>
      <c r="G13" s="97">
        <f t="shared" si="2"/>
        <v>10.270417422867514</v>
      </c>
      <c r="H13" s="25" t="s">
        <v>366</v>
      </c>
      <c r="I13" s="100">
        <f t="shared" si="3"/>
        <v>15</v>
      </c>
      <c r="J13" s="12"/>
      <c r="K13" s="2" t="s">
        <v>366</v>
      </c>
      <c r="L13" s="2"/>
      <c r="M13" s="2"/>
      <c r="N13" s="11"/>
      <c r="O13" s="2"/>
      <c r="P13" s="108">
        <f t="shared" si="4"/>
        <v>15</v>
      </c>
      <c r="Q13" s="12"/>
      <c r="R13" s="164" t="s">
        <v>366</v>
      </c>
      <c r="S13" s="110">
        <f t="shared" si="5"/>
        <v>15</v>
      </c>
      <c r="T13" s="12" t="s">
        <v>366</v>
      </c>
      <c r="U13" s="2" t="s">
        <v>366</v>
      </c>
      <c r="V13" s="2" t="s">
        <v>366</v>
      </c>
      <c r="W13" s="2" t="s">
        <v>366</v>
      </c>
      <c r="X13" s="2" t="s">
        <v>366</v>
      </c>
      <c r="Y13" s="2" t="s">
        <v>366</v>
      </c>
      <c r="Z13" s="2" t="s">
        <v>366</v>
      </c>
      <c r="AA13" s="2" t="s">
        <v>366</v>
      </c>
      <c r="AB13" s="2" t="s">
        <v>366</v>
      </c>
      <c r="AC13" s="2" t="s">
        <v>366</v>
      </c>
      <c r="AD13" s="2" t="s">
        <v>366</v>
      </c>
      <c r="AE13" s="2" t="s">
        <v>366</v>
      </c>
      <c r="AF13" s="93">
        <f t="shared" si="6"/>
        <v>60</v>
      </c>
      <c r="AG13" s="390" t="s">
        <v>366</v>
      </c>
      <c r="AH13" s="238" t="s">
        <v>366</v>
      </c>
      <c r="AI13" s="252" t="s">
        <v>366</v>
      </c>
      <c r="AJ13" s="2" t="s">
        <v>366</v>
      </c>
      <c r="AK13" s="2"/>
      <c r="AL13" s="2" t="s">
        <v>366</v>
      </c>
      <c r="AM13" s="252" t="s">
        <v>366</v>
      </c>
      <c r="AN13" s="252"/>
      <c r="AO13" s="115">
        <f t="shared" si="7"/>
        <v>48</v>
      </c>
      <c r="AP13" s="12" t="s">
        <v>366</v>
      </c>
      <c r="AQ13" s="2"/>
      <c r="AR13" s="116">
        <f t="shared" si="8"/>
        <v>8</v>
      </c>
      <c r="AS13" s="25"/>
      <c r="AT13" s="2"/>
      <c r="AU13" s="292" t="s">
        <v>366</v>
      </c>
      <c r="AV13" s="118">
        <f t="shared" si="9"/>
        <v>15</v>
      </c>
      <c r="AW13" s="468">
        <f t="shared" si="10"/>
        <v>186.27041742286752</v>
      </c>
      <c r="AX13" s="482" t="s">
        <v>201</v>
      </c>
      <c r="AY13" s="365" t="s">
        <v>197</v>
      </c>
      <c r="AZ13" s="191">
        <f t="shared" si="11"/>
        <v>2.5546566467611087</v>
      </c>
      <c r="BA13" s="192">
        <f t="shared" si="12"/>
        <v>61.072268007497556</v>
      </c>
      <c r="BB13" s="410" t="s">
        <v>219</v>
      </c>
      <c r="BC13" s="419"/>
    </row>
    <row r="14" spans="1:55" ht="14.25" customHeight="1">
      <c r="A14" s="201" t="s">
        <v>38</v>
      </c>
      <c r="B14" s="212" t="s">
        <v>76</v>
      </c>
      <c r="C14" s="94">
        <v>-7</v>
      </c>
      <c r="D14" s="103">
        <f t="shared" si="0"/>
        <v>-7</v>
      </c>
      <c r="E14" s="402">
        <v>-2.8000000000000003</v>
      </c>
      <c r="F14" s="170">
        <f t="shared" si="1"/>
        <v>0</v>
      </c>
      <c r="G14" s="97">
        <f t="shared" si="2"/>
        <v>-7</v>
      </c>
      <c r="H14" s="25"/>
      <c r="I14" s="100">
        <f t="shared" si="3"/>
        <v>0</v>
      </c>
      <c r="J14" s="12" t="s">
        <v>366</v>
      </c>
      <c r="K14" s="2"/>
      <c r="L14" s="2"/>
      <c r="M14" s="2"/>
      <c r="N14" s="11"/>
      <c r="O14" s="2"/>
      <c r="P14" s="108">
        <f t="shared" si="4"/>
        <v>15</v>
      </c>
      <c r="Q14" s="12"/>
      <c r="R14" s="164" t="s">
        <v>366</v>
      </c>
      <c r="S14" s="110">
        <f t="shared" si="5"/>
        <v>15</v>
      </c>
      <c r="T14" s="12" t="s">
        <v>366</v>
      </c>
      <c r="U14" s="2" t="s">
        <v>366</v>
      </c>
      <c r="V14" s="2" t="s">
        <v>366</v>
      </c>
      <c r="W14" s="2" t="s">
        <v>366</v>
      </c>
      <c r="X14" s="2" t="s">
        <v>366</v>
      </c>
      <c r="Y14" s="2" t="s">
        <v>366</v>
      </c>
      <c r="Z14" s="2" t="s">
        <v>366</v>
      </c>
      <c r="AA14" s="2" t="s">
        <v>366</v>
      </c>
      <c r="AB14" s="2" t="s">
        <v>366</v>
      </c>
      <c r="AC14" s="238" t="s">
        <v>366</v>
      </c>
      <c r="AD14" s="238" t="s">
        <v>366</v>
      </c>
      <c r="AE14" s="238" t="s">
        <v>366</v>
      </c>
      <c r="AF14" s="93">
        <f t="shared" si="6"/>
        <v>60</v>
      </c>
      <c r="AG14" s="390" t="s">
        <v>366</v>
      </c>
      <c r="AH14" s="238" t="s">
        <v>366</v>
      </c>
      <c r="AI14" s="252" t="s">
        <v>366</v>
      </c>
      <c r="AJ14" s="2" t="s">
        <v>366</v>
      </c>
      <c r="AK14" s="2"/>
      <c r="AL14" s="2"/>
      <c r="AM14" s="252" t="s">
        <v>366</v>
      </c>
      <c r="AN14" s="2" t="s">
        <v>366</v>
      </c>
      <c r="AO14" s="115">
        <f t="shared" si="7"/>
        <v>48</v>
      </c>
      <c r="AP14" s="12" t="s">
        <v>366</v>
      </c>
      <c r="AQ14" s="2"/>
      <c r="AR14" s="116">
        <f t="shared" si="8"/>
        <v>8</v>
      </c>
      <c r="AS14" s="25" t="s">
        <v>366</v>
      </c>
      <c r="AT14" s="26" t="s">
        <v>366</v>
      </c>
      <c r="AU14" s="292" t="s">
        <v>366</v>
      </c>
      <c r="AV14" s="118">
        <f t="shared" si="9"/>
        <v>45</v>
      </c>
      <c r="AW14" s="467">
        <f t="shared" si="10"/>
        <v>184</v>
      </c>
      <c r="AX14" s="482" t="s">
        <v>202</v>
      </c>
      <c r="AY14" s="365" t="s">
        <v>196</v>
      </c>
      <c r="AZ14" s="191">
        <f t="shared" si="11"/>
        <v>2.523518385299637</v>
      </c>
      <c r="BA14" s="192">
        <f t="shared" si="12"/>
        <v>60.32786885245902</v>
      </c>
      <c r="BB14" s="410" t="s">
        <v>76</v>
      </c>
      <c r="BC14" s="419"/>
    </row>
    <row r="15" spans="1:55" ht="14.25" customHeight="1">
      <c r="A15" s="201" t="s">
        <v>52</v>
      </c>
      <c r="B15" s="212" t="s">
        <v>309</v>
      </c>
      <c r="C15" s="94">
        <v>21</v>
      </c>
      <c r="D15" s="103">
        <f t="shared" si="0"/>
        <v>21</v>
      </c>
      <c r="E15" s="402">
        <v>1.7316017316017316</v>
      </c>
      <c r="F15" s="170">
        <f t="shared" si="1"/>
        <v>1.7316017316017316</v>
      </c>
      <c r="G15" s="97">
        <f t="shared" si="2"/>
        <v>22.73160173160173</v>
      </c>
      <c r="H15" s="25" t="s">
        <v>366</v>
      </c>
      <c r="I15" s="100">
        <f t="shared" si="3"/>
        <v>15</v>
      </c>
      <c r="J15" s="12" t="s">
        <v>366</v>
      </c>
      <c r="K15" s="2"/>
      <c r="L15" s="2"/>
      <c r="M15" s="2"/>
      <c r="N15" s="11"/>
      <c r="O15" s="2"/>
      <c r="P15" s="108">
        <f t="shared" si="4"/>
        <v>15</v>
      </c>
      <c r="Q15" s="167"/>
      <c r="R15" s="164" t="s">
        <v>366</v>
      </c>
      <c r="S15" s="110">
        <f t="shared" si="5"/>
        <v>15</v>
      </c>
      <c r="T15" s="12" t="s">
        <v>366</v>
      </c>
      <c r="U15" s="2" t="s">
        <v>366</v>
      </c>
      <c r="V15" s="2" t="s">
        <v>366</v>
      </c>
      <c r="W15" s="2" t="s">
        <v>366</v>
      </c>
      <c r="X15" s="2" t="s">
        <v>366</v>
      </c>
      <c r="Y15" s="2" t="s">
        <v>366</v>
      </c>
      <c r="Z15" s="2" t="s">
        <v>366</v>
      </c>
      <c r="AA15" s="2" t="s">
        <v>366</v>
      </c>
      <c r="AB15" s="2" t="s">
        <v>366</v>
      </c>
      <c r="AC15" s="238" t="s">
        <v>366</v>
      </c>
      <c r="AD15" s="238" t="s">
        <v>366</v>
      </c>
      <c r="AE15" s="238" t="s">
        <v>366</v>
      </c>
      <c r="AF15" s="93">
        <f t="shared" si="6"/>
        <v>60</v>
      </c>
      <c r="AG15" s="25"/>
      <c r="AH15" s="2"/>
      <c r="AI15" s="252" t="s">
        <v>366</v>
      </c>
      <c r="AJ15" s="2" t="s">
        <v>366</v>
      </c>
      <c r="AK15" s="2"/>
      <c r="AL15" s="2"/>
      <c r="AM15" s="252" t="s">
        <v>366</v>
      </c>
      <c r="AN15" s="238"/>
      <c r="AO15" s="115">
        <f t="shared" si="7"/>
        <v>24</v>
      </c>
      <c r="AP15" s="12" t="s">
        <v>366</v>
      </c>
      <c r="AQ15" s="2" t="s">
        <v>366</v>
      </c>
      <c r="AR15" s="116">
        <f t="shared" si="8"/>
        <v>16</v>
      </c>
      <c r="AS15" s="25"/>
      <c r="AT15" s="26"/>
      <c r="AU15" s="292" t="s">
        <v>366</v>
      </c>
      <c r="AV15" s="118">
        <f t="shared" si="9"/>
        <v>15</v>
      </c>
      <c r="AW15" s="467">
        <f t="shared" si="10"/>
        <v>182.73160173160173</v>
      </c>
      <c r="AX15" s="483" t="s">
        <v>196</v>
      </c>
      <c r="AY15" s="365" t="s">
        <v>15</v>
      </c>
      <c r="AZ15" s="191">
        <f t="shared" si="11"/>
        <v>2.506122589918195</v>
      </c>
      <c r="BA15" s="192">
        <f t="shared" si="12"/>
        <v>59.91200056773827</v>
      </c>
      <c r="BB15" s="410" t="s">
        <v>309</v>
      </c>
      <c r="BC15" s="419">
        <v>9</v>
      </c>
    </row>
    <row r="16" spans="1:55" ht="14.25" customHeight="1">
      <c r="A16" s="201" t="s">
        <v>204</v>
      </c>
      <c r="B16" s="258" t="s">
        <v>249</v>
      </c>
      <c r="C16" s="94">
        <v>26</v>
      </c>
      <c r="D16" s="103">
        <f t="shared" si="0"/>
        <v>26</v>
      </c>
      <c r="E16" s="402">
        <v>-0.5576208178438662</v>
      </c>
      <c r="F16" s="170">
        <f t="shared" si="1"/>
        <v>0</v>
      </c>
      <c r="G16" s="97">
        <f t="shared" si="2"/>
        <v>26</v>
      </c>
      <c r="H16" s="25" t="s">
        <v>366</v>
      </c>
      <c r="I16" s="100">
        <f t="shared" si="3"/>
        <v>15</v>
      </c>
      <c r="J16" s="12" t="s">
        <v>366</v>
      </c>
      <c r="K16" s="2"/>
      <c r="L16" s="2"/>
      <c r="M16" s="2"/>
      <c r="N16" s="11"/>
      <c r="O16" s="2"/>
      <c r="P16" s="108">
        <f t="shared" si="4"/>
        <v>15</v>
      </c>
      <c r="Q16" s="12"/>
      <c r="R16" s="164" t="s">
        <v>366</v>
      </c>
      <c r="S16" s="110">
        <f t="shared" si="5"/>
        <v>15</v>
      </c>
      <c r="T16" s="12" t="s">
        <v>366</v>
      </c>
      <c r="U16" s="2" t="s">
        <v>366</v>
      </c>
      <c r="V16" s="2" t="s">
        <v>366</v>
      </c>
      <c r="W16" s="2" t="s">
        <v>366</v>
      </c>
      <c r="X16" s="2" t="s">
        <v>366</v>
      </c>
      <c r="Y16" s="2" t="s">
        <v>366</v>
      </c>
      <c r="Z16" s="2" t="s">
        <v>366</v>
      </c>
      <c r="AA16" s="2" t="s">
        <v>366</v>
      </c>
      <c r="AB16" s="2" t="s">
        <v>366</v>
      </c>
      <c r="AC16" s="2" t="s">
        <v>366</v>
      </c>
      <c r="AD16" s="2" t="s">
        <v>366</v>
      </c>
      <c r="AE16" s="2" t="s">
        <v>366</v>
      </c>
      <c r="AF16" s="93">
        <f t="shared" si="6"/>
        <v>60</v>
      </c>
      <c r="AG16" s="406" t="s">
        <v>366</v>
      </c>
      <c r="AH16" s="26"/>
      <c r="AI16" s="252" t="s">
        <v>366</v>
      </c>
      <c r="AJ16" s="2"/>
      <c r="AK16" s="2"/>
      <c r="AL16" s="6"/>
      <c r="AM16" s="252" t="s">
        <v>366</v>
      </c>
      <c r="AN16" s="238">
        <f>$AQ$17</f>
        <v>0</v>
      </c>
      <c r="AO16" s="115">
        <f t="shared" si="7"/>
        <v>24</v>
      </c>
      <c r="AP16" s="12" t="s">
        <v>366</v>
      </c>
      <c r="AQ16" s="2"/>
      <c r="AR16" s="116">
        <f t="shared" si="8"/>
        <v>8</v>
      </c>
      <c r="AS16" s="25" t="s">
        <v>366</v>
      </c>
      <c r="AT16" s="26"/>
      <c r="AU16" s="292"/>
      <c r="AV16" s="118">
        <f t="shared" si="9"/>
        <v>15</v>
      </c>
      <c r="AW16" s="468">
        <f t="shared" si="10"/>
        <v>178</v>
      </c>
      <c r="AX16" s="482" t="s">
        <v>7</v>
      </c>
      <c r="AY16" s="365" t="s">
        <v>203</v>
      </c>
      <c r="AZ16" s="191">
        <f t="shared" si="11"/>
        <v>2.4412297423007354</v>
      </c>
      <c r="BA16" s="192">
        <f t="shared" si="12"/>
        <v>58.36065573770492</v>
      </c>
      <c r="BB16" s="411" t="s">
        <v>249</v>
      </c>
      <c r="BC16" s="419"/>
    </row>
    <row r="17" spans="1:55" ht="14.25" customHeight="1">
      <c r="A17" s="201" t="s">
        <v>49</v>
      </c>
      <c r="B17" s="212" t="s">
        <v>355</v>
      </c>
      <c r="C17" s="94">
        <v>3</v>
      </c>
      <c r="D17" s="103">
        <f t="shared" si="0"/>
        <v>3</v>
      </c>
      <c r="E17" s="402">
        <v>-8.064516129032258</v>
      </c>
      <c r="F17" s="170">
        <f t="shared" si="1"/>
        <v>0</v>
      </c>
      <c r="G17" s="97">
        <f t="shared" si="2"/>
        <v>3</v>
      </c>
      <c r="H17" s="25" t="s">
        <v>366</v>
      </c>
      <c r="I17" s="100">
        <f t="shared" si="3"/>
        <v>15</v>
      </c>
      <c r="J17" s="12" t="s">
        <v>366</v>
      </c>
      <c r="K17" s="2"/>
      <c r="L17" s="2"/>
      <c r="M17" s="2"/>
      <c r="N17" s="11"/>
      <c r="O17" s="2"/>
      <c r="P17" s="108">
        <f t="shared" si="4"/>
        <v>15</v>
      </c>
      <c r="Q17" s="167"/>
      <c r="R17" s="164" t="s">
        <v>366</v>
      </c>
      <c r="S17" s="110">
        <f t="shared" si="5"/>
        <v>15</v>
      </c>
      <c r="T17" s="12" t="s">
        <v>366</v>
      </c>
      <c r="U17" s="2" t="s">
        <v>366</v>
      </c>
      <c r="V17" s="2" t="s">
        <v>366</v>
      </c>
      <c r="W17" s="2" t="s">
        <v>366</v>
      </c>
      <c r="X17" s="2" t="s">
        <v>366</v>
      </c>
      <c r="Y17" s="2" t="s">
        <v>366</v>
      </c>
      <c r="Z17" s="2" t="s">
        <v>366</v>
      </c>
      <c r="AA17" s="2" t="s">
        <v>366</v>
      </c>
      <c r="AB17" s="2" t="s">
        <v>366</v>
      </c>
      <c r="AC17" s="238" t="s">
        <v>366</v>
      </c>
      <c r="AD17" s="238" t="s">
        <v>366</v>
      </c>
      <c r="AE17" s="238" t="s">
        <v>366</v>
      </c>
      <c r="AF17" s="93">
        <f t="shared" si="6"/>
        <v>60</v>
      </c>
      <c r="AG17" s="406" t="s">
        <v>366</v>
      </c>
      <c r="AH17" s="238" t="s">
        <v>366</v>
      </c>
      <c r="AI17" s="252" t="s">
        <v>366</v>
      </c>
      <c r="AJ17" s="2"/>
      <c r="AK17" s="2"/>
      <c r="AL17" s="6"/>
      <c r="AM17" s="252" t="s">
        <v>366</v>
      </c>
      <c r="AN17" s="238"/>
      <c r="AO17" s="115">
        <f t="shared" si="7"/>
        <v>32</v>
      </c>
      <c r="AP17" s="12" t="s">
        <v>366</v>
      </c>
      <c r="AQ17" s="2"/>
      <c r="AR17" s="116">
        <f t="shared" si="8"/>
        <v>8</v>
      </c>
      <c r="AS17" s="25" t="s">
        <v>366</v>
      </c>
      <c r="AT17" s="26" t="s">
        <v>366</v>
      </c>
      <c r="AU17" s="292"/>
      <c r="AV17" s="118">
        <f t="shared" si="9"/>
        <v>30</v>
      </c>
      <c r="AW17" s="467">
        <f t="shared" si="10"/>
        <v>178</v>
      </c>
      <c r="AX17" s="483" t="s">
        <v>8</v>
      </c>
      <c r="AY17" s="365" t="s">
        <v>17</v>
      </c>
      <c r="AZ17" s="191">
        <f t="shared" si="11"/>
        <v>2.4412297423007354</v>
      </c>
      <c r="BA17" s="192">
        <f t="shared" si="12"/>
        <v>58.36065573770492</v>
      </c>
      <c r="BB17" s="410" t="s">
        <v>355</v>
      </c>
      <c r="BC17" s="419">
        <v>9</v>
      </c>
    </row>
    <row r="18" spans="1:55" ht="14.25" customHeight="1">
      <c r="A18" s="201" t="s">
        <v>196</v>
      </c>
      <c r="B18" s="212" t="s">
        <v>409</v>
      </c>
      <c r="C18" s="94">
        <v>6</v>
      </c>
      <c r="D18" s="103">
        <f t="shared" si="0"/>
        <v>6</v>
      </c>
      <c r="E18" s="399">
        <v>-1.5625</v>
      </c>
      <c r="F18" s="170">
        <f t="shared" si="1"/>
        <v>0</v>
      </c>
      <c r="G18" s="97">
        <f t="shared" si="2"/>
        <v>6</v>
      </c>
      <c r="H18" s="25"/>
      <c r="I18" s="100">
        <f t="shared" si="3"/>
        <v>0</v>
      </c>
      <c r="J18" s="12"/>
      <c r="K18" s="2" t="s">
        <v>366</v>
      </c>
      <c r="L18" s="2"/>
      <c r="M18" s="2"/>
      <c r="N18" s="11"/>
      <c r="O18" s="2"/>
      <c r="P18" s="108">
        <f t="shared" si="4"/>
        <v>15</v>
      </c>
      <c r="Q18" s="12"/>
      <c r="R18" s="164" t="s">
        <v>366</v>
      </c>
      <c r="S18" s="110">
        <f t="shared" si="5"/>
        <v>15</v>
      </c>
      <c r="T18" s="12" t="s">
        <v>366</v>
      </c>
      <c r="U18" s="2" t="s">
        <v>366</v>
      </c>
      <c r="V18" s="2" t="s">
        <v>366</v>
      </c>
      <c r="W18" s="2" t="s">
        <v>366</v>
      </c>
      <c r="X18" s="2" t="s">
        <v>366</v>
      </c>
      <c r="Y18" s="2" t="s">
        <v>366</v>
      </c>
      <c r="Z18" s="2" t="s">
        <v>366</v>
      </c>
      <c r="AA18" s="2" t="s">
        <v>366</v>
      </c>
      <c r="AB18" s="2" t="s">
        <v>366</v>
      </c>
      <c r="AC18" s="2" t="s">
        <v>366</v>
      </c>
      <c r="AD18" s="2" t="s">
        <v>366</v>
      </c>
      <c r="AE18" s="2" t="s">
        <v>366</v>
      </c>
      <c r="AF18" s="93">
        <f t="shared" si="6"/>
        <v>60</v>
      </c>
      <c r="AG18" s="457"/>
      <c r="AH18" s="26"/>
      <c r="AI18" s="252" t="s">
        <v>366</v>
      </c>
      <c r="AJ18" s="2" t="s">
        <v>366</v>
      </c>
      <c r="AK18" s="2"/>
      <c r="AL18" s="6"/>
      <c r="AM18" s="252" t="s">
        <v>366</v>
      </c>
      <c r="AN18" s="26" t="s">
        <v>366</v>
      </c>
      <c r="AO18" s="115">
        <f t="shared" si="7"/>
        <v>32</v>
      </c>
      <c r="AP18" s="12" t="s">
        <v>366</v>
      </c>
      <c r="AQ18" s="2" t="s">
        <v>366</v>
      </c>
      <c r="AR18" s="116">
        <f t="shared" si="8"/>
        <v>16</v>
      </c>
      <c r="AS18" s="25" t="s">
        <v>366</v>
      </c>
      <c r="AT18" s="26"/>
      <c r="AU18" s="292" t="s">
        <v>366</v>
      </c>
      <c r="AV18" s="118">
        <f t="shared" si="9"/>
        <v>30</v>
      </c>
      <c r="AW18" s="468">
        <f t="shared" si="10"/>
        <v>174</v>
      </c>
      <c r="AX18" s="482" t="s">
        <v>9</v>
      </c>
      <c r="AY18" s="408" t="s">
        <v>198</v>
      </c>
      <c r="AZ18" s="191">
        <f t="shared" si="11"/>
        <v>2.386370646968135</v>
      </c>
      <c r="BA18" s="192">
        <f t="shared" si="12"/>
        <v>57.049180327868854</v>
      </c>
      <c r="BB18" s="410" t="s">
        <v>409</v>
      </c>
      <c r="BC18" s="419">
        <v>-9</v>
      </c>
    </row>
    <row r="19" spans="1:55" ht="14.25" customHeight="1">
      <c r="A19" s="201" t="s">
        <v>9</v>
      </c>
      <c r="B19" s="212" t="s">
        <v>212</v>
      </c>
      <c r="C19" s="94">
        <v>19</v>
      </c>
      <c r="D19" s="103">
        <f t="shared" si="0"/>
        <v>19</v>
      </c>
      <c r="E19" s="399">
        <v>-3.076923076923077</v>
      </c>
      <c r="F19" s="170">
        <f t="shared" si="1"/>
        <v>0</v>
      </c>
      <c r="G19" s="97">
        <f t="shared" si="2"/>
        <v>19</v>
      </c>
      <c r="H19" s="25" t="s">
        <v>366</v>
      </c>
      <c r="I19" s="100">
        <f t="shared" si="3"/>
        <v>15</v>
      </c>
      <c r="J19" s="12"/>
      <c r="K19" s="2"/>
      <c r="L19" s="2"/>
      <c r="M19" s="2"/>
      <c r="N19" s="11"/>
      <c r="O19" s="2"/>
      <c r="P19" s="108">
        <f t="shared" si="4"/>
        <v>0</v>
      </c>
      <c r="Q19" s="12"/>
      <c r="R19" s="164" t="s">
        <v>366</v>
      </c>
      <c r="S19" s="110">
        <f t="shared" si="5"/>
        <v>15</v>
      </c>
      <c r="T19" s="12" t="s">
        <v>366</v>
      </c>
      <c r="U19" s="2" t="s">
        <v>366</v>
      </c>
      <c r="V19" s="2" t="s">
        <v>366</v>
      </c>
      <c r="W19" s="2" t="s">
        <v>366</v>
      </c>
      <c r="X19" s="2" t="s">
        <v>366</v>
      </c>
      <c r="Y19" s="2" t="s">
        <v>366</v>
      </c>
      <c r="Z19" s="2" t="s">
        <v>366</v>
      </c>
      <c r="AA19" s="2" t="s">
        <v>366</v>
      </c>
      <c r="AB19" s="2" t="s">
        <v>366</v>
      </c>
      <c r="AC19" s="2" t="s">
        <v>366</v>
      </c>
      <c r="AD19" s="2" t="s">
        <v>366</v>
      </c>
      <c r="AE19" s="2" t="s">
        <v>366</v>
      </c>
      <c r="AF19" s="93">
        <f t="shared" si="6"/>
        <v>60</v>
      </c>
      <c r="AG19" s="390" t="s">
        <v>366</v>
      </c>
      <c r="AH19" s="2"/>
      <c r="AI19" s="252" t="s">
        <v>366</v>
      </c>
      <c r="AJ19" s="2"/>
      <c r="AK19" s="2"/>
      <c r="AL19" s="6"/>
      <c r="AM19" s="252" t="s">
        <v>366</v>
      </c>
      <c r="AN19" s="26" t="s">
        <v>366</v>
      </c>
      <c r="AO19" s="115">
        <f t="shared" si="7"/>
        <v>32</v>
      </c>
      <c r="AP19" s="12" t="s">
        <v>366</v>
      </c>
      <c r="AQ19" s="2" t="s">
        <v>366</v>
      </c>
      <c r="AR19" s="116">
        <f t="shared" si="8"/>
        <v>16</v>
      </c>
      <c r="AS19" s="12"/>
      <c r="AT19" s="2"/>
      <c r="AU19" s="292" t="s">
        <v>366</v>
      </c>
      <c r="AV19" s="118">
        <f t="shared" si="9"/>
        <v>15</v>
      </c>
      <c r="AW19" s="467">
        <f t="shared" si="10"/>
        <v>172</v>
      </c>
      <c r="AX19" s="482" t="s">
        <v>10</v>
      </c>
      <c r="AY19" s="365" t="s">
        <v>202</v>
      </c>
      <c r="AZ19" s="191">
        <f t="shared" si="11"/>
        <v>2.3589410993018345</v>
      </c>
      <c r="BA19" s="192">
        <f t="shared" si="12"/>
        <v>56.393442622950815</v>
      </c>
      <c r="BB19" s="410" t="s">
        <v>212</v>
      </c>
      <c r="BC19" s="419"/>
    </row>
    <row r="20" spans="1:55" ht="14.25" customHeight="1">
      <c r="A20" s="201" t="s">
        <v>27</v>
      </c>
      <c r="B20" s="212" t="s">
        <v>371</v>
      </c>
      <c r="C20" s="94">
        <v>-6</v>
      </c>
      <c r="D20" s="103">
        <f t="shared" si="0"/>
        <v>-6</v>
      </c>
      <c r="E20" s="399">
        <v>-1.3311148086522462</v>
      </c>
      <c r="F20" s="170">
        <f t="shared" si="1"/>
        <v>0</v>
      </c>
      <c r="G20" s="97">
        <f t="shared" si="2"/>
        <v>-6</v>
      </c>
      <c r="H20" s="25" t="s">
        <v>366</v>
      </c>
      <c r="I20" s="100">
        <f t="shared" si="3"/>
        <v>15</v>
      </c>
      <c r="J20" s="12" t="s">
        <v>366</v>
      </c>
      <c r="K20" s="2"/>
      <c r="L20" s="2"/>
      <c r="M20" s="2"/>
      <c r="N20" s="11"/>
      <c r="O20" s="2"/>
      <c r="P20" s="108">
        <f t="shared" si="4"/>
        <v>15</v>
      </c>
      <c r="Q20" s="12"/>
      <c r="R20" s="164" t="s">
        <v>366</v>
      </c>
      <c r="S20" s="110">
        <f t="shared" si="5"/>
        <v>15</v>
      </c>
      <c r="T20" s="12"/>
      <c r="U20" s="2" t="s">
        <v>366</v>
      </c>
      <c r="V20" s="2" t="s">
        <v>366</v>
      </c>
      <c r="W20" s="2" t="s">
        <v>366</v>
      </c>
      <c r="X20" s="2" t="s">
        <v>366</v>
      </c>
      <c r="Y20" s="2" t="s">
        <v>366</v>
      </c>
      <c r="Z20" s="2"/>
      <c r="AA20" s="2" t="s">
        <v>366</v>
      </c>
      <c r="AB20" s="2" t="s">
        <v>366</v>
      </c>
      <c r="AC20" s="2"/>
      <c r="AD20" s="2" t="s">
        <v>366</v>
      </c>
      <c r="AE20" s="2" t="s">
        <v>366</v>
      </c>
      <c r="AF20" s="93">
        <f t="shared" si="6"/>
        <v>45</v>
      </c>
      <c r="AG20" s="25"/>
      <c r="AH20" s="252" t="s">
        <v>366</v>
      </c>
      <c r="AI20" s="252" t="s">
        <v>366</v>
      </c>
      <c r="AJ20" s="2" t="s">
        <v>366</v>
      </c>
      <c r="AK20" s="2"/>
      <c r="AL20" s="6"/>
      <c r="AM20" s="252"/>
      <c r="AN20" s="252"/>
      <c r="AO20" s="115">
        <f t="shared" si="7"/>
        <v>24</v>
      </c>
      <c r="AP20" s="12" t="s">
        <v>366</v>
      </c>
      <c r="AQ20" s="2" t="s">
        <v>366</v>
      </c>
      <c r="AR20" s="116">
        <f t="shared" si="8"/>
        <v>16</v>
      </c>
      <c r="AS20" s="25" t="s">
        <v>366</v>
      </c>
      <c r="AT20" s="26" t="s">
        <v>366</v>
      </c>
      <c r="AU20" s="292" t="s">
        <v>366</v>
      </c>
      <c r="AV20" s="118">
        <f t="shared" si="9"/>
        <v>45</v>
      </c>
      <c r="AW20" s="467">
        <f t="shared" si="10"/>
        <v>169</v>
      </c>
      <c r="AX20" s="482" t="s">
        <v>11</v>
      </c>
      <c r="AY20" s="365" t="s">
        <v>16</v>
      </c>
      <c r="AZ20" s="191">
        <f t="shared" si="11"/>
        <v>2.317796777802384</v>
      </c>
      <c r="BA20" s="192">
        <f t="shared" si="12"/>
        <v>55.40983606557377</v>
      </c>
      <c r="BB20" s="410" t="s">
        <v>371</v>
      </c>
      <c r="BC20" s="419"/>
    </row>
    <row r="21" spans="1:55" ht="14.25" customHeight="1">
      <c r="A21" s="201" t="s">
        <v>45</v>
      </c>
      <c r="B21" s="212" t="s">
        <v>239</v>
      </c>
      <c r="C21" s="94">
        <v>25</v>
      </c>
      <c r="D21" s="103">
        <f t="shared" si="0"/>
        <v>25</v>
      </c>
      <c r="E21" s="399">
        <v>8.108108108108109</v>
      </c>
      <c r="F21" s="170">
        <f t="shared" si="1"/>
        <v>8.108108108108109</v>
      </c>
      <c r="G21" s="392">
        <f t="shared" si="2"/>
        <v>33.10810810810811</v>
      </c>
      <c r="H21" s="25" t="s">
        <v>366</v>
      </c>
      <c r="I21" s="100">
        <f t="shared" si="3"/>
        <v>15</v>
      </c>
      <c r="J21" s="12"/>
      <c r="K21" s="2" t="s">
        <v>366</v>
      </c>
      <c r="L21" s="2"/>
      <c r="M21" s="2"/>
      <c r="N21" s="11"/>
      <c r="O21" s="2"/>
      <c r="P21" s="108">
        <f t="shared" si="4"/>
        <v>15</v>
      </c>
      <c r="Q21" s="167"/>
      <c r="R21" s="164" t="s">
        <v>366</v>
      </c>
      <c r="S21" s="110">
        <f t="shared" si="5"/>
        <v>15</v>
      </c>
      <c r="T21" s="308" t="s">
        <v>366</v>
      </c>
      <c r="U21" s="2" t="s">
        <v>366</v>
      </c>
      <c r="V21" s="2" t="s">
        <v>366</v>
      </c>
      <c r="W21" s="2"/>
      <c r="X21" s="2"/>
      <c r="Y21" s="2"/>
      <c r="Z21" s="2" t="s">
        <v>366</v>
      </c>
      <c r="AA21" s="2"/>
      <c r="AB21" s="238"/>
      <c r="AC21" s="238" t="s">
        <v>366</v>
      </c>
      <c r="AD21" s="238" t="s">
        <v>366</v>
      </c>
      <c r="AE21" s="238" t="s">
        <v>366</v>
      </c>
      <c r="AF21" s="93">
        <f t="shared" si="6"/>
        <v>35</v>
      </c>
      <c r="AG21" s="390" t="s">
        <v>366</v>
      </c>
      <c r="AH21" s="238" t="s">
        <v>366</v>
      </c>
      <c r="AI21" s="252"/>
      <c r="AJ21" s="2"/>
      <c r="AK21" s="2"/>
      <c r="AL21" s="6"/>
      <c r="AM21" s="252" t="s">
        <v>366</v>
      </c>
      <c r="AN21" s="252"/>
      <c r="AO21" s="115">
        <f t="shared" si="7"/>
        <v>24</v>
      </c>
      <c r="AP21" s="12" t="s">
        <v>366</v>
      </c>
      <c r="AQ21" s="2" t="s">
        <v>366</v>
      </c>
      <c r="AR21" s="116">
        <f t="shared" si="8"/>
        <v>16</v>
      </c>
      <c r="AS21" s="25"/>
      <c r="AT21" s="26"/>
      <c r="AU21" s="292" t="s">
        <v>366</v>
      </c>
      <c r="AV21" s="118">
        <f t="shared" si="9"/>
        <v>15</v>
      </c>
      <c r="AW21" s="467">
        <f t="shared" si="10"/>
        <v>168.10810810810813</v>
      </c>
      <c r="AX21" s="483" t="s">
        <v>12</v>
      </c>
      <c r="AY21" s="365" t="s">
        <v>42</v>
      </c>
      <c r="AZ21" s="191">
        <f t="shared" si="11"/>
        <v>2.305564682221466</v>
      </c>
      <c r="BA21" s="192">
        <f t="shared" si="12"/>
        <v>55.11741249446168</v>
      </c>
      <c r="BB21" s="410" t="s">
        <v>239</v>
      </c>
      <c r="BC21" s="420">
        <v>30</v>
      </c>
    </row>
    <row r="22" spans="1:55" ht="14.25" customHeight="1">
      <c r="A22" s="201" t="s">
        <v>198</v>
      </c>
      <c r="B22" s="258" t="s">
        <v>372</v>
      </c>
      <c r="C22" s="208">
        <v>21</v>
      </c>
      <c r="D22" s="103">
        <f t="shared" si="0"/>
        <v>21</v>
      </c>
      <c r="E22" s="400">
        <v>-0.9433962264150944</v>
      </c>
      <c r="F22" s="170">
        <f t="shared" si="1"/>
        <v>0</v>
      </c>
      <c r="G22" s="97">
        <f t="shared" si="2"/>
        <v>21</v>
      </c>
      <c r="H22" s="25" t="s">
        <v>366</v>
      </c>
      <c r="I22" s="100">
        <f t="shared" si="3"/>
        <v>15</v>
      </c>
      <c r="J22" s="12" t="s">
        <v>366</v>
      </c>
      <c r="K22" s="2"/>
      <c r="L22" s="2"/>
      <c r="M22" s="2"/>
      <c r="N22" s="2"/>
      <c r="O22" s="2"/>
      <c r="P22" s="108">
        <f t="shared" si="4"/>
        <v>15</v>
      </c>
      <c r="Q22" s="167"/>
      <c r="R22" s="164" t="s">
        <v>366</v>
      </c>
      <c r="S22" s="110">
        <f t="shared" si="5"/>
        <v>15</v>
      </c>
      <c r="T22" s="12" t="s">
        <v>366</v>
      </c>
      <c r="U22" s="2" t="s">
        <v>366</v>
      </c>
      <c r="V22" s="2" t="s">
        <v>366</v>
      </c>
      <c r="W22" s="2" t="s">
        <v>366</v>
      </c>
      <c r="X22" s="2" t="s">
        <v>366</v>
      </c>
      <c r="Y22" s="2" t="s">
        <v>366</v>
      </c>
      <c r="Z22" s="2" t="s">
        <v>366</v>
      </c>
      <c r="AA22" s="2" t="s">
        <v>366</v>
      </c>
      <c r="AB22" s="2" t="s">
        <v>366</v>
      </c>
      <c r="AC22" s="2" t="s">
        <v>366</v>
      </c>
      <c r="AD22" s="2" t="s">
        <v>366</v>
      </c>
      <c r="AE22" s="2" t="s">
        <v>366</v>
      </c>
      <c r="AF22" s="93">
        <f t="shared" si="6"/>
        <v>60</v>
      </c>
      <c r="AG22" s="406" t="s">
        <v>366</v>
      </c>
      <c r="AH22" s="252" t="s">
        <v>366</v>
      </c>
      <c r="AI22" s="252" t="s">
        <v>366</v>
      </c>
      <c r="AJ22" s="2"/>
      <c r="AK22" s="2"/>
      <c r="AL22" s="6"/>
      <c r="AM22" s="252" t="s">
        <v>366</v>
      </c>
      <c r="AN22" s="252">
        <f>$AQ$17</f>
        <v>0</v>
      </c>
      <c r="AO22" s="115">
        <f t="shared" si="7"/>
        <v>32</v>
      </c>
      <c r="AP22" s="12" t="s">
        <v>366</v>
      </c>
      <c r="AQ22" s="2"/>
      <c r="AR22" s="116">
        <f t="shared" si="8"/>
        <v>8</v>
      </c>
      <c r="AS22" s="25"/>
      <c r="AT22" s="26"/>
      <c r="AU22" s="292"/>
      <c r="AV22" s="118">
        <f t="shared" si="9"/>
        <v>0</v>
      </c>
      <c r="AW22" s="467">
        <f t="shared" si="10"/>
        <v>166</v>
      </c>
      <c r="AX22" s="482" t="s">
        <v>13</v>
      </c>
      <c r="AY22" s="365" t="s">
        <v>201</v>
      </c>
      <c r="AZ22" s="191">
        <f t="shared" si="11"/>
        <v>2.276652456302933</v>
      </c>
      <c r="BA22" s="192">
        <f t="shared" si="12"/>
        <v>54.42622950819672</v>
      </c>
      <c r="BB22" s="411" t="s">
        <v>372</v>
      </c>
      <c r="BC22" s="419"/>
    </row>
    <row r="23" spans="1:55" ht="14.25" customHeight="1">
      <c r="A23" s="201" t="s">
        <v>17</v>
      </c>
      <c r="B23" s="210" t="s">
        <v>410</v>
      </c>
      <c r="C23" s="94">
        <v>-3</v>
      </c>
      <c r="D23" s="103">
        <f t="shared" si="0"/>
        <v>-3</v>
      </c>
      <c r="E23" s="399">
        <v>-0.8291873963515755</v>
      </c>
      <c r="F23" s="170">
        <f t="shared" si="1"/>
        <v>0</v>
      </c>
      <c r="G23" s="97">
        <f t="shared" si="2"/>
        <v>-3</v>
      </c>
      <c r="H23" s="25" t="s">
        <v>366</v>
      </c>
      <c r="I23" s="100">
        <f t="shared" si="3"/>
        <v>15</v>
      </c>
      <c r="J23" s="12" t="s">
        <v>366</v>
      </c>
      <c r="K23" s="2"/>
      <c r="L23" s="2"/>
      <c r="M23" s="2"/>
      <c r="N23" s="11"/>
      <c r="O23" s="2"/>
      <c r="P23" s="108">
        <f t="shared" si="4"/>
        <v>15</v>
      </c>
      <c r="Q23" s="12"/>
      <c r="R23" s="164" t="s">
        <v>366</v>
      </c>
      <c r="S23" s="110">
        <f t="shared" si="5"/>
        <v>15</v>
      </c>
      <c r="T23" s="12" t="s">
        <v>366</v>
      </c>
      <c r="U23" s="2" t="s">
        <v>366</v>
      </c>
      <c r="V23" s="2" t="s">
        <v>366</v>
      </c>
      <c r="W23" s="2" t="s">
        <v>366</v>
      </c>
      <c r="X23" s="2" t="s">
        <v>366</v>
      </c>
      <c r="Y23" s="2" t="s">
        <v>366</v>
      </c>
      <c r="Z23" s="2" t="s">
        <v>366</v>
      </c>
      <c r="AA23" s="2" t="s">
        <v>366</v>
      </c>
      <c r="AB23" s="2" t="s">
        <v>366</v>
      </c>
      <c r="AC23" s="2" t="s">
        <v>366</v>
      </c>
      <c r="AD23" s="2" t="s">
        <v>366</v>
      </c>
      <c r="AE23" s="2" t="s">
        <v>366</v>
      </c>
      <c r="AF23" s="93">
        <f t="shared" si="6"/>
        <v>60</v>
      </c>
      <c r="AG23" s="390" t="s">
        <v>366</v>
      </c>
      <c r="AH23" s="238" t="s">
        <v>366</v>
      </c>
      <c r="AI23" s="252" t="s">
        <v>366</v>
      </c>
      <c r="AJ23" s="2"/>
      <c r="AK23" s="2"/>
      <c r="AL23" s="6"/>
      <c r="AM23" s="252" t="s">
        <v>366</v>
      </c>
      <c r="AN23" s="26" t="s">
        <v>366</v>
      </c>
      <c r="AO23" s="115">
        <f t="shared" si="7"/>
        <v>40</v>
      </c>
      <c r="AP23" s="12" t="s">
        <v>366</v>
      </c>
      <c r="AQ23" s="2"/>
      <c r="AR23" s="116">
        <f t="shared" si="8"/>
        <v>8</v>
      </c>
      <c r="AS23" s="25"/>
      <c r="AT23" s="26"/>
      <c r="AU23" s="292" t="s">
        <v>366</v>
      </c>
      <c r="AV23" s="118">
        <f t="shared" si="9"/>
        <v>15</v>
      </c>
      <c r="AW23" s="467">
        <f t="shared" si="10"/>
        <v>165</v>
      </c>
      <c r="AX23" s="482" t="s">
        <v>14</v>
      </c>
      <c r="AY23" s="365" t="s">
        <v>21</v>
      </c>
      <c r="AZ23" s="191">
        <f t="shared" si="11"/>
        <v>2.262937682469783</v>
      </c>
      <c r="BA23" s="192">
        <f t="shared" si="12"/>
        <v>54.09836065573771</v>
      </c>
      <c r="BB23" s="410" t="s">
        <v>410</v>
      </c>
      <c r="BC23" s="419"/>
    </row>
    <row r="24" spans="1:55" ht="14.25" customHeight="1">
      <c r="A24" s="201" t="s">
        <v>31</v>
      </c>
      <c r="B24" s="214" t="s">
        <v>407</v>
      </c>
      <c r="C24" s="94">
        <v>1</v>
      </c>
      <c r="D24" s="103">
        <f t="shared" si="0"/>
        <v>1</v>
      </c>
      <c r="E24" s="399">
        <v>1.0178117048346056</v>
      </c>
      <c r="F24" s="170">
        <f t="shared" si="1"/>
        <v>1.0178117048346056</v>
      </c>
      <c r="G24" s="97">
        <f t="shared" si="2"/>
        <v>2.017811704834606</v>
      </c>
      <c r="H24" s="25" t="s">
        <v>366</v>
      </c>
      <c r="I24" s="100">
        <f t="shared" si="3"/>
        <v>15</v>
      </c>
      <c r="J24" s="12" t="s">
        <v>366</v>
      </c>
      <c r="K24" s="2"/>
      <c r="L24" s="2"/>
      <c r="M24" s="2"/>
      <c r="N24" s="11"/>
      <c r="O24" s="2"/>
      <c r="P24" s="108">
        <f t="shared" si="4"/>
        <v>15</v>
      </c>
      <c r="Q24" s="12"/>
      <c r="R24" s="164" t="s">
        <v>366</v>
      </c>
      <c r="S24" s="110">
        <f t="shared" si="5"/>
        <v>15</v>
      </c>
      <c r="T24" s="12" t="s">
        <v>366</v>
      </c>
      <c r="U24" s="2" t="s">
        <v>366</v>
      </c>
      <c r="V24" s="2" t="s">
        <v>366</v>
      </c>
      <c r="W24" s="2" t="s">
        <v>366</v>
      </c>
      <c r="X24" s="2" t="s">
        <v>366</v>
      </c>
      <c r="Y24" s="2" t="s">
        <v>366</v>
      </c>
      <c r="Z24" s="2" t="s">
        <v>366</v>
      </c>
      <c r="AA24" s="2" t="s">
        <v>366</v>
      </c>
      <c r="AB24" s="2" t="s">
        <v>366</v>
      </c>
      <c r="AC24" s="2" t="s">
        <v>366</v>
      </c>
      <c r="AD24" s="2" t="s">
        <v>366</v>
      </c>
      <c r="AE24" s="2" t="s">
        <v>366</v>
      </c>
      <c r="AF24" s="93">
        <f t="shared" si="6"/>
        <v>60</v>
      </c>
      <c r="AG24" s="390" t="s">
        <v>366</v>
      </c>
      <c r="AH24" s="2"/>
      <c r="AI24" s="252" t="s">
        <v>366</v>
      </c>
      <c r="AJ24" s="2" t="s">
        <v>366</v>
      </c>
      <c r="AK24" s="2"/>
      <c r="AL24" s="6"/>
      <c r="AM24" s="252" t="s">
        <v>366</v>
      </c>
      <c r="AN24" s="252"/>
      <c r="AO24" s="115">
        <f t="shared" si="7"/>
        <v>32</v>
      </c>
      <c r="AP24" s="12" t="s">
        <v>366</v>
      </c>
      <c r="AQ24" s="2" t="s">
        <v>366</v>
      </c>
      <c r="AR24" s="116">
        <f t="shared" si="8"/>
        <v>16</v>
      </c>
      <c r="AS24" s="25"/>
      <c r="AT24" s="26"/>
      <c r="AU24" s="292"/>
      <c r="AV24" s="118">
        <f t="shared" si="9"/>
        <v>0</v>
      </c>
      <c r="AW24" s="468">
        <f t="shared" si="10"/>
        <v>155.0178117048346</v>
      </c>
      <c r="AX24" s="482" t="s">
        <v>15</v>
      </c>
      <c r="AY24" s="365" t="s">
        <v>9</v>
      </c>
      <c r="AZ24" s="191">
        <f t="shared" si="11"/>
        <v>2.12603422764167</v>
      </c>
      <c r="BA24" s="192">
        <f t="shared" si="12"/>
        <v>50.825512034372</v>
      </c>
      <c r="BB24" s="412" t="s">
        <v>407</v>
      </c>
      <c r="BC24" s="419"/>
    </row>
    <row r="25" spans="1:55" ht="14.25" customHeight="1">
      <c r="A25" s="201" t="s">
        <v>30</v>
      </c>
      <c r="B25" s="279" t="s">
        <v>411</v>
      </c>
      <c r="C25" s="94">
        <v>-5</v>
      </c>
      <c r="D25" s="103">
        <f t="shared" si="0"/>
        <v>-5</v>
      </c>
      <c r="E25" s="399">
        <v>0</v>
      </c>
      <c r="F25" s="170">
        <f t="shared" si="1"/>
        <v>0</v>
      </c>
      <c r="G25" s="97">
        <f t="shared" si="2"/>
        <v>-5</v>
      </c>
      <c r="H25" s="25" t="s">
        <v>366</v>
      </c>
      <c r="I25" s="100">
        <f t="shared" si="3"/>
        <v>15</v>
      </c>
      <c r="J25" s="12"/>
      <c r="K25" s="2" t="s">
        <v>366</v>
      </c>
      <c r="L25" s="2"/>
      <c r="M25" s="2"/>
      <c r="N25" s="11"/>
      <c r="O25" s="2"/>
      <c r="P25" s="108">
        <f t="shared" si="4"/>
        <v>15</v>
      </c>
      <c r="Q25" s="12"/>
      <c r="R25" s="164" t="s">
        <v>366</v>
      </c>
      <c r="S25" s="110">
        <f t="shared" si="5"/>
        <v>15</v>
      </c>
      <c r="T25" s="12" t="s">
        <v>366</v>
      </c>
      <c r="U25" s="2" t="s">
        <v>366</v>
      </c>
      <c r="V25" s="2" t="s">
        <v>366</v>
      </c>
      <c r="W25" s="2" t="s">
        <v>366</v>
      </c>
      <c r="X25" s="2" t="s">
        <v>366</v>
      </c>
      <c r="Y25" s="2" t="s">
        <v>366</v>
      </c>
      <c r="Z25" s="2" t="s">
        <v>366</v>
      </c>
      <c r="AA25" s="2" t="s">
        <v>366</v>
      </c>
      <c r="AB25" s="2" t="s">
        <v>366</v>
      </c>
      <c r="AC25" s="2" t="s">
        <v>366</v>
      </c>
      <c r="AD25" s="2" t="s">
        <v>366</v>
      </c>
      <c r="AE25" s="2" t="s">
        <v>366</v>
      </c>
      <c r="AF25" s="93">
        <f t="shared" si="6"/>
        <v>60</v>
      </c>
      <c r="AG25" s="406" t="s">
        <v>366</v>
      </c>
      <c r="AH25" s="252" t="s">
        <v>366</v>
      </c>
      <c r="AI25" s="252" t="s">
        <v>366</v>
      </c>
      <c r="AJ25" s="2" t="s">
        <v>366</v>
      </c>
      <c r="AK25" s="2"/>
      <c r="AL25" s="6"/>
      <c r="AM25" s="252" t="s">
        <v>366</v>
      </c>
      <c r="AN25" s="238"/>
      <c r="AO25" s="115">
        <f t="shared" si="7"/>
        <v>40</v>
      </c>
      <c r="AP25" s="12"/>
      <c r="AQ25" s="2"/>
      <c r="AR25" s="116">
        <f t="shared" si="8"/>
        <v>0</v>
      </c>
      <c r="AS25" s="25"/>
      <c r="AT25" s="26"/>
      <c r="AU25" s="292" t="s">
        <v>366</v>
      </c>
      <c r="AV25" s="118">
        <f t="shared" si="9"/>
        <v>15</v>
      </c>
      <c r="AW25" s="468">
        <f t="shared" si="10"/>
        <v>155</v>
      </c>
      <c r="AX25" s="482" t="s">
        <v>16</v>
      </c>
      <c r="AY25" s="365" t="s">
        <v>14</v>
      </c>
      <c r="AZ25" s="191">
        <f t="shared" si="11"/>
        <v>2.125789944138281</v>
      </c>
      <c r="BA25" s="192">
        <f t="shared" si="12"/>
        <v>50.81967213114754</v>
      </c>
      <c r="BB25" s="413" t="s">
        <v>411</v>
      </c>
      <c r="BC25" s="419"/>
    </row>
    <row r="26" spans="1:55" ht="14.25" customHeight="1">
      <c r="A26" s="201" t="s">
        <v>40</v>
      </c>
      <c r="B26" s="212" t="s">
        <v>235</v>
      </c>
      <c r="C26" s="94">
        <v>-10</v>
      </c>
      <c r="D26" s="103">
        <f t="shared" si="0"/>
        <v>-10</v>
      </c>
      <c r="E26" s="399">
        <v>4.320987654320987</v>
      </c>
      <c r="F26" s="170">
        <f t="shared" si="1"/>
        <v>4.320987654320987</v>
      </c>
      <c r="G26" s="97">
        <f t="shared" si="2"/>
        <v>-5.679012345679013</v>
      </c>
      <c r="H26" s="25" t="s">
        <v>366</v>
      </c>
      <c r="I26" s="100">
        <f t="shared" si="3"/>
        <v>15</v>
      </c>
      <c r="J26" s="2" t="s">
        <v>366</v>
      </c>
      <c r="K26" s="2"/>
      <c r="L26" s="2"/>
      <c r="M26" s="2"/>
      <c r="N26" s="11"/>
      <c r="O26" s="2"/>
      <c r="P26" s="108">
        <f t="shared" si="4"/>
        <v>15</v>
      </c>
      <c r="Q26" s="2"/>
      <c r="R26" s="164" t="s">
        <v>366</v>
      </c>
      <c r="S26" s="110">
        <f t="shared" si="5"/>
        <v>15</v>
      </c>
      <c r="T26" s="12" t="s">
        <v>366</v>
      </c>
      <c r="U26" s="2" t="s">
        <v>366</v>
      </c>
      <c r="V26" s="2" t="s">
        <v>366</v>
      </c>
      <c r="W26" s="2" t="s">
        <v>366</v>
      </c>
      <c r="X26" s="2" t="s">
        <v>366</v>
      </c>
      <c r="Y26" s="2" t="s">
        <v>366</v>
      </c>
      <c r="Z26" s="2" t="s">
        <v>366</v>
      </c>
      <c r="AA26" s="2" t="s">
        <v>366</v>
      </c>
      <c r="AB26" s="2" t="s">
        <v>366</v>
      </c>
      <c r="AC26" s="238" t="s">
        <v>366</v>
      </c>
      <c r="AD26" s="238" t="s">
        <v>366</v>
      </c>
      <c r="AE26" s="238" t="s">
        <v>366</v>
      </c>
      <c r="AF26" s="93">
        <f t="shared" si="6"/>
        <v>60</v>
      </c>
      <c r="AG26" s="406" t="s">
        <v>366</v>
      </c>
      <c r="AH26" s="252" t="s">
        <v>366</v>
      </c>
      <c r="AI26" s="252" t="s">
        <v>366</v>
      </c>
      <c r="AJ26" s="2" t="s">
        <v>366</v>
      </c>
      <c r="AK26" s="2"/>
      <c r="AL26" s="6"/>
      <c r="AM26" s="252" t="s">
        <v>366</v>
      </c>
      <c r="AN26" s="252"/>
      <c r="AO26" s="115">
        <f t="shared" si="7"/>
        <v>40</v>
      </c>
      <c r="AP26" s="12"/>
      <c r="AQ26" s="2"/>
      <c r="AR26" s="116">
        <f t="shared" si="8"/>
        <v>0</v>
      </c>
      <c r="AS26" s="2"/>
      <c r="AT26" s="2"/>
      <c r="AU26" s="292" t="s">
        <v>366</v>
      </c>
      <c r="AV26" s="118">
        <f t="shared" si="9"/>
        <v>15</v>
      </c>
      <c r="AW26" s="467">
        <f t="shared" si="10"/>
        <v>154.320987654321</v>
      </c>
      <c r="AX26" s="482" t="s">
        <v>17</v>
      </c>
      <c r="AY26" s="365" t="s">
        <v>20</v>
      </c>
      <c r="AZ26" s="191">
        <f t="shared" si="11"/>
        <v>2.1164774433873763</v>
      </c>
      <c r="BA26" s="192">
        <f t="shared" si="12"/>
        <v>50.597045132564254</v>
      </c>
      <c r="BB26" s="410" t="s">
        <v>235</v>
      </c>
      <c r="BC26" s="419"/>
    </row>
    <row r="27" spans="1:55" ht="14.25" customHeight="1">
      <c r="A27" s="201" t="s">
        <v>202</v>
      </c>
      <c r="B27" s="212" t="s">
        <v>64</v>
      </c>
      <c r="C27" s="94">
        <v>6</v>
      </c>
      <c r="D27" s="103">
        <f t="shared" si="0"/>
        <v>6</v>
      </c>
      <c r="E27" s="399">
        <v>-5.413105413105413</v>
      </c>
      <c r="F27" s="170">
        <f t="shared" si="1"/>
        <v>0</v>
      </c>
      <c r="G27" s="97">
        <f t="shared" si="2"/>
        <v>6</v>
      </c>
      <c r="H27" s="25" t="s">
        <v>366</v>
      </c>
      <c r="I27" s="100">
        <f t="shared" si="3"/>
        <v>15</v>
      </c>
      <c r="J27" s="12" t="s">
        <v>366</v>
      </c>
      <c r="K27" s="2"/>
      <c r="L27" s="2"/>
      <c r="M27" s="2"/>
      <c r="N27" s="11"/>
      <c r="O27" s="2"/>
      <c r="P27" s="108">
        <f t="shared" si="4"/>
        <v>15</v>
      </c>
      <c r="Q27" s="12"/>
      <c r="R27" s="164" t="s">
        <v>366</v>
      </c>
      <c r="S27" s="110">
        <f t="shared" si="5"/>
        <v>15</v>
      </c>
      <c r="T27" s="12" t="s">
        <v>366</v>
      </c>
      <c r="U27" s="2" t="s">
        <v>366</v>
      </c>
      <c r="V27" s="2" t="s">
        <v>366</v>
      </c>
      <c r="W27" s="2" t="s">
        <v>366</v>
      </c>
      <c r="X27" s="2" t="s">
        <v>366</v>
      </c>
      <c r="Y27" s="2" t="s">
        <v>366</v>
      </c>
      <c r="Z27" s="2" t="s">
        <v>366</v>
      </c>
      <c r="AA27" s="2" t="s">
        <v>366</v>
      </c>
      <c r="AB27" s="2" t="s">
        <v>366</v>
      </c>
      <c r="AC27" s="2" t="s">
        <v>366</v>
      </c>
      <c r="AD27" s="2" t="s">
        <v>366</v>
      </c>
      <c r="AE27" s="2" t="s">
        <v>366</v>
      </c>
      <c r="AF27" s="93">
        <f t="shared" si="6"/>
        <v>60</v>
      </c>
      <c r="AG27" s="25"/>
      <c r="AH27" s="26"/>
      <c r="AI27" s="252" t="s">
        <v>366</v>
      </c>
      <c r="AJ27" s="2"/>
      <c r="AK27" s="2"/>
      <c r="AL27" s="6"/>
      <c r="AM27" s="252" t="s">
        <v>366</v>
      </c>
      <c r="AN27" s="252"/>
      <c r="AO27" s="115">
        <f t="shared" si="7"/>
        <v>16</v>
      </c>
      <c r="AP27" s="12"/>
      <c r="AQ27" s="2" t="s">
        <v>366</v>
      </c>
      <c r="AR27" s="116">
        <f t="shared" si="8"/>
        <v>8</v>
      </c>
      <c r="AS27" s="25"/>
      <c r="AT27" s="26"/>
      <c r="AU27" s="292" t="s">
        <v>366</v>
      </c>
      <c r="AV27" s="118">
        <f t="shared" si="9"/>
        <v>15</v>
      </c>
      <c r="AW27" s="467">
        <f t="shared" si="10"/>
        <v>150</v>
      </c>
      <c r="AX27" s="482" t="s">
        <v>18</v>
      </c>
      <c r="AY27" s="365" t="s">
        <v>18</v>
      </c>
      <c r="AZ27" s="191">
        <f t="shared" si="11"/>
        <v>2.05721607497253</v>
      </c>
      <c r="BA27" s="192">
        <f t="shared" si="12"/>
        <v>49.18032786885246</v>
      </c>
      <c r="BB27" s="410" t="s">
        <v>64</v>
      </c>
      <c r="BC27" s="419"/>
    </row>
    <row r="28" spans="1:55" ht="14.25" customHeight="1">
      <c r="A28" s="201" t="s">
        <v>23</v>
      </c>
      <c r="B28" s="212" t="s">
        <v>72</v>
      </c>
      <c r="C28" s="94">
        <v>-21</v>
      </c>
      <c r="D28" s="103">
        <f t="shared" si="0"/>
        <v>-21</v>
      </c>
      <c r="E28" s="399">
        <v>1.2461059190031152</v>
      </c>
      <c r="F28" s="170">
        <f t="shared" si="1"/>
        <v>1.2461059190031152</v>
      </c>
      <c r="G28" s="97">
        <f t="shared" si="2"/>
        <v>-19.753894080996886</v>
      </c>
      <c r="H28" s="25" t="s">
        <v>366</v>
      </c>
      <c r="I28" s="100">
        <f t="shared" si="3"/>
        <v>15</v>
      </c>
      <c r="J28" s="12"/>
      <c r="K28" s="2" t="s">
        <v>366</v>
      </c>
      <c r="L28" s="2"/>
      <c r="M28" s="2"/>
      <c r="N28" s="11"/>
      <c r="O28" s="2"/>
      <c r="P28" s="108">
        <f t="shared" si="4"/>
        <v>15</v>
      </c>
      <c r="Q28" s="12"/>
      <c r="R28" s="164" t="s">
        <v>366</v>
      </c>
      <c r="S28" s="110">
        <f t="shared" si="5"/>
        <v>15</v>
      </c>
      <c r="T28" s="12" t="s">
        <v>366</v>
      </c>
      <c r="U28" s="2" t="s">
        <v>366</v>
      </c>
      <c r="V28" s="2" t="s">
        <v>366</v>
      </c>
      <c r="W28" s="2" t="s">
        <v>366</v>
      </c>
      <c r="X28" s="2" t="s">
        <v>366</v>
      </c>
      <c r="Y28" s="2" t="s">
        <v>366</v>
      </c>
      <c r="Z28" s="2" t="s">
        <v>366</v>
      </c>
      <c r="AA28" s="2" t="s">
        <v>366</v>
      </c>
      <c r="AB28" s="2" t="s">
        <v>366</v>
      </c>
      <c r="AC28" s="2" t="s">
        <v>366</v>
      </c>
      <c r="AD28" s="2" t="s">
        <v>366</v>
      </c>
      <c r="AE28" s="2" t="s">
        <v>366</v>
      </c>
      <c r="AF28" s="93">
        <f t="shared" si="6"/>
        <v>60</v>
      </c>
      <c r="AG28" s="406" t="s">
        <v>366</v>
      </c>
      <c r="AH28" s="252"/>
      <c r="AI28" s="252" t="s">
        <v>366</v>
      </c>
      <c r="AJ28" s="2" t="s">
        <v>366</v>
      </c>
      <c r="AK28" s="2"/>
      <c r="AL28" s="6"/>
      <c r="AM28" s="252" t="s">
        <v>366</v>
      </c>
      <c r="AN28" s="238"/>
      <c r="AO28" s="115">
        <f t="shared" si="7"/>
        <v>32</v>
      </c>
      <c r="AP28" s="12" t="s">
        <v>366</v>
      </c>
      <c r="AQ28" s="2" t="s">
        <v>366</v>
      </c>
      <c r="AR28" s="116">
        <f t="shared" si="8"/>
        <v>16</v>
      </c>
      <c r="AS28" s="25"/>
      <c r="AT28" s="26"/>
      <c r="AU28" s="292" t="s">
        <v>366</v>
      </c>
      <c r="AV28" s="118">
        <f t="shared" si="9"/>
        <v>15</v>
      </c>
      <c r="AW28" s="467">
        <f t="shared" si="10"/>
        <v>148.24610591900313</v>
      </c>
      <c r="AX28" s="483" t="s">
        <v>19</v>
      </c>
      <c r="AY28" s="365" t="s">
        <v>28</v>
      </c>
      <c r="AZ28" s="191">
        <f t="shared" si="11"/>
        <v>2.033161814324357</v>
      </c>
      <c r="BA28" s="192">
        <f t="shared" si="12"/>
        <v>48.60528062918135</v>
      </c>
      <c r="BB28" s="410" t="s">
        <v>72</v>
      </c>
      <c r="BC28" s="419">
        <v>9</v>
      </c>
    </row>
    <row r="29" spans="1:55" ht="14.25" customHeight="1">
      <c r="A29" s="201" t="s">
        <v>18</v>
      </c>
      <c r="B29" s="212" t="s">
        <v>71</v>
      </c>
      <c r="C29" s="94">
        <v>1</v>
      </c>
      <c r="D29" s="103">
        <f t="shared" si="0"/>
        <v>1</v>
      </c>
      <c r="E29" s="399">
        <v>-5.263157894736842</v>
      </c>
      <c r="F29" s="170">
        <f t="shared" si="1"/>
        <v>0</v>
      </c>
      <c r="G29" s="97">
        <f t="shared" si="2"/>
        <v>1</v>
      </c>
      <c r="H29" s="25"/>
      <c r="I29" s="100">
        <f t="shared" si="3"/>
        <v>0</v>
      </c>
      <c r="J29" s="12" t="s">
        <v>366</v>
      </c>
      <c r="K29" s="2"/>
      <c r="L29" s="2"/>
      <c r="M29" s="2"/>
      <c r="N29" s="11"/>
      <c r="O29" s="2"/>
      <c r="P29" s="108">
        <f t="shared" si="4"/>
        <v>15</v>
      </c>
      <c r="Q29" s="12"/>
      <c r="R29" s="164" t="s">
        <v>366</v>
      </c>
      <c r="S29" s="110">
        <f t="shared" si="5"/>
        <v>15</v>
      </c>
      <c r="T29" s="12" t="s">
        <v>366</v>
      </c>
      <c r="U29" s="2" t="s">
        <v>366</v>
      </c>
      <c r="V29" s="2" t="s">
        <v>366</v>
      </c>
      <c r="W29" s="2" t="s">
        <v>366</v>
      </c>
      <c r="X29" s="2" t="s">
        <v>366</v>
      </c>
      <c r="Y29" s="2" t="s">
        <v>366</v>
      </c>
      <c r="Z29" s="2" t="s">
        <v>366</v>
      </c>
      <c r="AA29" s="2" t="s">
        <v>366</v>
      </c>
      <c r="AB29" s="2" t="s">
        <v>366</v>
      </c>
      <c r="AC29" s="2" t="s">
        <v>366</v>
      </c>
      <c r="AD29" s="2" t="s">
        <v>366</v>
      </c>
      <c r="AE29" s="2" t="s">
        <v>366</v>
      </c>
      <c r="AF29" s="93">
        <f t="shared" si="6"/>
        <v>60</v>
      </c>
      <c r="AG29" s="406" t="s">
        <v>366</v>
      </c>
      <c r="AH29" s="252" t="s">
        <v>366</v>
      </c>
      <c r="AI29" s="252" t="s">
        <v>366</v>
      </c>
      <c r="AJ29" s="2"/>
      <c r="AK29" s="2"/>
      <c r="AL29" s="2"/>
      <c r="AM29" s="252" t="s">
        <v>366</v>
      </c>
      <c r="AN29" s="252"/>
      <c r="AO29" s="115">
        <f t="shared" si="7"/>
        <v>32</v>
      </c>
      <c r="AP29" s="12"/>
      <c r="AQ29" s="2" t="s">
        <v>366</v>
      </c>
      <c r="AR29" s="116">
        <f t="shared" si="8"/>
        <v>8</v>
      </c>
      <c r="AS29" s="25"/>
      <c r="AT29" s="26"/>
      <c r="AU29" s="292" t="s">
        <v>366</v>
      </c>
      <c r="AV29" s="118">
        <f t="shared" si="9"/>
        <v>15</v>
      </c>
      <c r="AW29" s="467">
        <f t="shared" si="10"/>
        <v>146</v>
      </c>
      <c r="AX29" s="482" t="s">
        <v>20</v>
      </c>
      <c r="AY29" s="365" t="s">
        <v>12</v>
      </c>
      <c r="AZ29" s="191">
        <f t="shared" si="11"/>
        <v>2.002356979639929</v>
      </c>
      <c r="BA29" s="192">
        <f t="shared" si="12"/>
        <v>47.868852459016395</v>
      </c>
      <c r="BB29" s="410" t="s">
        <v>71</v>
      </c>
      <c r="BC29" s="419"/>
    </row>
    <row r="30" spans="1:55" ht="14.25" customHeight="1">
      <c r="A30" s="201" t="s">
        <v>12</v>
      </c>
      <c r="B30" s="212" t="s">
        <v>69</v>
      </c>
      <c r="C30" s="94">
        <v>-2</v>
      </c>
      <c r="D30" s="103">
        <f t="shared" si="0"/>
        <v>-2</v>
      </c>
      <c r="E30" s="399">
        <v>-0.9950248756218906</v>
      </c>
      <c r="F30" s="170">
        <f t="shared" si="1"/>
        <v>0</v>
      </c>
      <c r="G30" s="97">
        <f t="shared" si="2"/>
        <v>-2</v>
      </c>
      <c r="H30" s="25"/>
      <c r="I30" s="100">
        <f t="shared" si="3"/>
        <v>0</v>
      </c>
      <c r="J30" s="12" t="s">
        <v>366</v>
      </c>
      <c r="K30" s="2"/>
      <c r="L30" s="2"/>
      <c r="M30" s="2"/>
      <c r="N30" s="11"/>
      <c r="O30" s="2"/>
      <c r="P30" s="108">
        <f t="shared" si="4"/>
        <v>15</v>
      </c>
      <c r="Q30" s="12"/>
      <c r="R30" s="164" t="s">
        <v>366</v>
      </c>
      <c r="S30" s="110">
        <f t="shared" si="5"/>
        <v>15</v>
      </c>
      <c r="T30" s="12" t="s">
        <v>366</v>
      </c>
      <c r="U30" s="2" t="s">
        <v>366</v>
      </c>
      <c r="V30" s="2" t="s">
        <v>366</v>
      </c>
      <c r="W30" s="2" t="s">
        <v>366</v>
      </c>
      <c r="X30" s="2" t="s">
        <v>366</v>
      </c>
      <c r="Y30" s="2" t="s">
        <v>366</v>
      </c>
      <c r="Z30" s="2" t="s">
        <v>366</v>
      </c>
      <c r="AA30" s="2" t="s">
        <v>366</v>
      </c>
      <c r="AB30" s="2" t="s">
        <v>366</v>
      </c>
      <c r="AC30" s="2" t="s">
        <v>366</v>
      </c>
      <c r="AD30" s="2" t="s">
        <v>366</v>
      </c>
      <c r="AE30" s="2" t="s">
        <v>366</v>
      </c>
      <c r="AF30" s="93">
        <f t="shared" si="6"/>
        <v>60</v>
      </c>
      <c r="AG30" s="406" t="s">
        <v>366</v>
      </c>
      <c r="AH30" s="252" t="s">
        <v>366</v>
      </c>
      <c r="AI30" s="252"/>
      <c r="AJ30" s="2"/>
      <c r="AK30" s="2"/>
      <c r="AL30" s="6"/>
      <c r="AM30" s="252" t="s">
        <v>366</v>
      </c>
      <c r="AN30" s="252"/>
      <c r="AO30" s="115">
        <f t="shared" si="7"/>
        <v>24</v>
      </c>
      <c r="AP30" s="12" t="s">
        <v>366</v>
      </c>
      <c r="AQ30" s="2" t="s">
        <v>366</v>
      </c>
      <c r="AR30" s="116">
        <f t="shared" si="8"/>
        <v>16</v>
      </c>
      <c r="AS30" s="25"/>
      <c r="AT30" s="26"/>
      <c r="AU30" s="292" t="s">
        <v>366</v>
      </c>
      <c r="AV30" s="118">
        <f t="shared" si="9"/>
        <v>15</v>
      </c>
      <c r="AW30" s="467">
        <f t="shared" si="10"/>
        <v>143</v>
      </c>
      <c r="AX30" s="482" t="s">
        <v>21</v>
      </c>
      <c r="AY30" s="408" t="s">
        <v>11</v>
      </c>
      <c r="AZ30" s="191">
        <f t="shared" si="11"/>
        <v>1.9612126581404785</v>
      </c>
      <c r="BA30" s="192">
        <f t="shared" si="12"/>
        <v>46.885245901639344</v>
      </c>
      <c r="BB30" s="410" t="s">
        <v>69</v>
      </c>
      <c r="BC30" s="419">
        <v>-10</v>
      </c>
    </row>
    <row r="31" spans="1:55" ht="14.25" customHeight="1">
      <c r="A31" s="201" t="s">
        <v>39</v>
      </c>
      <c r="B31" s="212" t="s">
        <v>234</v>
      </c>
      <c r="C31" s="94">
        <v>-2</v>
      </c>
      <c r="D31" s="103">
        <f t="shared" si="0"/>
        <v>-2</v>
      </c>
      <c r="E31" s="399">
        <v>-2.604166666666667</v>
      </c>
      <c r="F31" s="170">
        <f t="shared" si="1"/>
        <v>0</v>
      </c>
      <c r="G31" s="97">
        <f t="shared" si="2"/>
        <v>-2</v>
      </c>
      <c r="H31" s="25" t="s">
        <v>366</v>
      </c>
      <c r="I31" s="100">
        <f t="shared" si="3"/>
        <v>15</v>
      </c>
      <c r="J31" s="12"/>
      <c r="K31" s="2" t="s">
        <v>366</v>
      </c>
      <c r="L31" s="2"/>
      <c r="M31" s="2"/>
      <c r="N31" s="11"/>
      <c r="O31" s="2"/>
      <c r="P31" s="108">
        <f t="shared" si="4"/>
        <v>15</v>
      </c>
      <c r="Q31" s="12"/>
      <c r="R31" s="164" t="s">
        <v>366</v>
      </c>
      <c r="S31" s="110">
        <f t="shared" si="5"/>
        <v>15</v>
      </c>
      <c r="T31" s="12" t="s">
        <v>366</v>
      </c>
      <c r="U31" s="2" t="s">
        <v>366</v>
      </c>
      <c r="V31" s="2" t="s">
        <v>366</v>
      </c>
      <c r="W31" s="2" t="s">
        <v>366</v>
      </c>
      <c r="X31" s="2" t="s">
        <v>366</v>
      </c>
      <c r="Y31" s="2" t="s">
        <v>366</v>
      </c>
      <c r="Z31" s="2" t="s">
        <v>366</v>
      </c>
      <c r="AA31" s="2" t="s">
        <v>366</v>
      </c>
      <c r="AB31" s="2" t="s">
        <v>366</v>
      </c>
      <c r="AC31" s="238" t="s">
        <v>366</v>
      </c>
      <c r="AD31" s="238" t="s">
        <v>366</v>
      </c>
      <c r="AE31" s="238" t="s">
        <v>366</v>
      </c>
      <c r="AF31" s="93">
        <f t="shared" si="6"/>
        <v>60</v>
      </c>
      <c r="AG31" s="25"/>
      <c r="AH31" s="26"/>
      <c r="AI31" s="252" t="s">
        <v>366</v>
      </c>
      <c r="AJ31" s="2"/>
      <c r="AK31" s="2"/>
      <c r="AL31" s="6"/>
      <c r="AM31" s="252" t="s">
        <v>366</v>
      </c>
      <c r="AN31" s="252" t="s">
        <v>366</v>
      </c>
      <c r="AO31" s="115">
        <f t="shared" si="7"/>
        <v>24</v>
      </c>
      <c r="AP31" s="12"/>
      <c r="AQ31" s="2"/>
      <c r="AR31" s="116">
        <f t="shared" si="8"/>
        <v>0</v>
      </c>
      <c r="AS31" s="25"/>
      <c r="AT31" s="26"/>
      <c r="AU31" s="292" t="s">
        <v>366</v>
      </c>
      <c r="AV31" s="118">
        <f t="shared" si="9"/>
        <v>15</v>
      </c>
      <c r="AW31" s="467">
        <f t="shared" si="10"/>
        <v>142</v>
      </c>
      <c r="AX31" s="482" t="s">
        <v>22</v>
      </c>
      <c r="AY31" s="365" t="s">
        <v>25</v>
      </c>
      <c r="AZ31" s="191">
        <f t="shared" si="11"/>
        <v>1.947497884307328</v>
      </c>
      <c r="BA31" s="192">
        <f t="shared" si="12"/>
        <v>46.557377049180324</v>
      </c>
      <c r="BB31" s="410" t="s">
        <v>234</v>
      </c>
      <c r="BC31" s="419"/>
    </row>
    <row r="32" spans="1:55" ht="14.25" customHeight="1">
      <c r="A32" s="201" t="s">
        <v>53</v>
      </c>
      <c r="B32" s="212" t="s">
        <v>310</v>
      </c>
      <c r="C32" s="94">
        <v>-2</v>
      </c>
      <c r="D32" s="103">
        <f t="shared" si="0"/>
        <v>-2</v>
      </c>
      <c r="E32" s="399">
        <v>-1.550387596899225</v>
      </c>
      <c r="F32" s="170">
        <f t="shared" si="1"/>
        <v>0</v>
      </c>
      <c r="G32" s="97">
        <f t="shared" si="2"/>
        <v>-2</v>
      </c>
      <c r="H32" s="25" t="s">
        <v>366</v>
      </c>
      <c r="I32" s="100">
        <f t="shared" si="3"/>
        <v>15</v>
      </c>
      <c r="J32" s="12" t="s">
        <v>366</v>
      </c>
      <c r="K32" s="2"/>
      <c r="L32" s="2"/>
      <c r="M32" s="2"/>
      <c r="N32" s="11"/>
      <c r="O32" s="2"/>
      <c r="P32" s="108">
        <f t="shared" si="4"/>
        <v>15</v>
      </c>
      <c r="Q32" s="167"/>
      <c r="R32" s="164" t="s">
        <v>366</v>
      </c>
      <c r="S32" s="110">
        <f t="shared" si="5"/>
        <v>15</v>
      </c>
      <c r="T32" s="12" t="s">
        <v>366</v>
      </c>
      <c r="U32" s="2" t="s">
        <v>366</v>
      </c>
      <c r="V32" s="2"/>
      <c r="W32" s="2"/>
      <c r="X32" s="2"/>
      <c r="Y32" s="2"/>
      <c r="Z32" s="2"/>
      <c r="AA32" s="2"/>
      <c r="AB32" s="2"/>
      <c r="AC32" s="238"/>
      <c r="AD32" s="238"/>
      <c r="AE32" s="383"/>
      <c r="AF32" s="93">
        <f t="shared" si="6"/>
        <v>10</v>
      </c>
      <c r="AG32" s="406" t="s">
        <v>366</v>
      </c>
      <c r="AH32" s="252" t="s">
        <v>366</v>
      </c>
      <c r="AI32" s="252" t="s">
        <v>366</v>
      </c>
      <c r="AJ32" s="2" t="s">
        <v>366</v>
      </c>
      <c r="AK32" s="2"/>
      <c r="AL32" s="2"/>
      <c r="AM32" s="252" t="s">
        <v>366</v>
      </c>
      <c r="AN32" s="2" t="s">
        <v>366</v>
      </c>
      <c r="AO32" s="115">
        <f t="shared" si="7"/>
        <v>48</v>
      </c>
      <c r="AP32" s="12" t="s">
        <v>366</v>
      </c>
      <c r="AQ32" s="2"/>
      <c r="AR32" s="116">
        <f t="shared" si="8"/>
        <v>8</v>
      </c>
      <c r="AS32" s="12" t="s">
        <v>366</v>
      </c>
      <c r="AT32" s="2"/>
      <c r="AU32" s="292" t="s">
        <v>366</v>
      </c>
      <c r="AV32" s="118">
        <f t="shared" si="9"/>
        <v>30</v>
      </c>
      <c r="AW32" s="467">
        <f t="shared" si="10"/>
        <v>139</v>
      </c>
      <c r="AX32" s="482" t="s">
        <v>23</v>
      </c>
      <c r="AY32" s="408" t="s">
        <v>10</v>
      </c>
      <c r="AZ32" s="191">
        <f t="shared" si="11"/>
        <v>1.9063535628078776</v>
      </c>
      <c r="BA32" s="192">
        <f t="shared" si="12"/>
        <v>45.57377049180328</v>
      </c>
      <c r="BB32" s="410" t="s">
        <v>310</v>
      </c>
      <c r="BC32" s="419">
        <v>-13</v>
      </c>
    </row>
    <row r="33" spans="1:55" ht="14.25" customHeight="1">
      <c r="A33" s="201" t="s">
        <v>13</v>
      </c>
      <c r="B33" s="212" t="s">
        <v>213</v>
      </c>
      <c r="C33" s="94">
        <v>-7</v>
      </c>
      <c r="D33" s="103">
        <f t="shared" si="0"/>
        <v>-7</v>
      </c>
      <c r="E33" s="399">
        <v>0.9900990099009901</v>
      </c>
      <c r="F33" s="170">
        <f t="shared" si="1"/>
        <v>0.9900990099009901</v>
      </c>
      <c r="G33" s="97">
        <f t="shared" si="2"/>
        <v>-6.00990099009901</v>
      </c>
      <c r="H33" s="25" t="s">
        <v>366</v>
      </c>
      <c r="I33" s="100">
        <f t="shared" si="3"/>
        <v>15</v>
      </c>
      <c r="J33" s="12"/>
      <c r="K33" s="2" t="s">
        <v>366</v>
      </c>
      <c r="L33" s="2"/>
      <c r="M33" s="2"/>
      <c r="N33" s="11"/>
      <c r="O33" s="2"/>
      <c r="P33" s="108">
        <f t="shared" si="4"/>
        <v>15</v>
      </c>
      <c r="Q33" s="12"/>
      <c r="R33" s="164" t="s">
        <v>366</v>
      </c>
      <c r="S33" s="110">
        <f t="shared" si="5"/>
        <v>15</v>
      </c>
      <c r="T33" s="12" t="s">
        <v>366</v>
      </c>
      <c r="U33" s="2" t="s">
        <v>366</v>
      </c>
      <c r="V33" s="2" t="s">
        <v>366</v>
      </c>
      <c r="W33" s="2" t="s">
        <v>366</v>
      </c>
      <c r="X33" s="2" t="s">
        <v>366</v>
      </c>
      <c r="Y33" s="2" t="s">
        <v>366</v>
      </c>
      <c r="Z33" s="2" t="s">
        <v>366</v>
      </c>
      <c r="AA33" s="2" t="s">
        <v>366</v>
      </c>
      <c r="AB33" s="2" t="s">
        <v>366</v>
      </c>
      <c r="AC33" s="2" t="s">
        <v>366</v>
      </c>
      <c r="AD33" s="2" t="s">
        <v>366</v>
      </c>
      <c r="AE33" s="2" t="s">
        <v>366</v>
      </c>
      <c r="AF33" s="93">
        <f t="shared" si="6"/>
        <v>60</v>
      </c>
      <c r="AG33" s="25"/>
      <c r="AH33" s="26"/>
      <c r="AI33" s="252" t="s">
        <v>366</v>
      </c>
      <c r="AJ33" s="2" t="s">
        <v>366</v>
      </c>
      <c r="AK33" s="2"/>
      <c r="AL33" s="2"/>
      <c r="AM33" s="252" t="s">
        <v>366</v>
      </c>
      <c r="AN33" s="252"/>
      <c r="AO33" s="115">
        <f t="shared" si="7"/>
        <v>24</v>
      </c>
      <c r="AP33" s="12" t="s">
        <v>366</v>
      </c>
      <c r="AQ33" s="2" t="s">
        <v>366</v>
      </c>
      <c r="AR33" s="116">
        <f t="shared" si="8"/>
        <v>16</v>
      </c>
      <c r="AS33" s="12"/>
      <c r="AT33" s="2"/>
      <c r="AU33" s="292"/>
      <c r="AV33" s="118">
        <f t="shared" si="9"/>
        <v>0</v>
      </c>
      <c r="AW33" s="467">
        <f t="shared" si="10"/>
        <v>138.99009900990097</v>
      </c>
      <c r="AX33" s="482" t="s">
        <v>24</v>
      </c>
      <c r="AY33" s="365" t="s">
        <v>24</v>
      </c>
      <c r="AZ33" s="191">
        <f t="shared" si="11"/>
        <v>1.9062177729679453</v>
      </c>
      <c r="BA33" s="192">
        <f t="shared" si="12"/>
        <v>45.5705242655413</v>
      </c>
      <c r="BB33" s="410" t="s">
        <v>213</v>
      </c>
      <c r="BC33" s="419"/>
    </row>
    <row r="34" spans="1:55" ht="14.25" customHeight="1">
      <c r="A34" s="201" t="s">
        <v>25</v>
      </c>
      <c r="B34" s="13" t="s">
        <v>222</v>
      </c>
      <c r="C34" s="94">
        <v>16</v>
      </c>
      <c r="D34" s="170">
        <f t="shared" si="0"/>
        <v>16</v>
      </c>
      <c r="E34" s="399">
        <v>-3.888888888888889</v>
      </c>
      <c r="F34" s="170">
        <f t="shared" si="1"/>
        <v>0</v>
      </c>
      <c r="G34" s="97">
        <f t="shared" si="2"/>
        <v>16</v>
      </c>
      <c r="H34" s="12"/>
      <c r="I34" s="100">
        <f t="shared" si="3"/>
        <v>0</v>
      </c>
      <c r="J34" s="12"/>
      <c r="K34" s="2"/>
      <c r="L34" s="2"/>
      <c r="M34" s="2"/>
      <c r="N34" s="11"/>
      <c r="O34" s="2"/>
      <c r="P34" s="108">
        <f t="shared" si="4"/>
        <v>0</v>
      </c>
      <c r="Q34" s="12"/>
      <c r="R34" s="164" t="s">
        <v>366</v>
      </c>
      <c r="S34" s="110">
        <f t="shared" si="5"/>
        <v>15</v>
      </c>
      <c r="T34" s="12" t="s">
        <v>366</v>
      </c>
      <c r="U34" s="2" t="s">
        <v>366</v>
      </c>
      <c r="V34" s="2" t="s">
        <v>366</v>
      </c>
      <c r="W34" s="2" t="s">
        <v>366</v>
      </c>
      <c r="X34" s="2" t="s">
        <v>366</v>
      </c>
      <c r="Y34" s="2" t="s">
        <v>366</v>
      </c>
      <c r="Z34" s="2" t="s">
        <v>366</v>
      </c>
      <c r="AA34" s="2"/>
      <c r="AB34" s="2"/>
      <c r="AC34" s="2" t="s">
        <v>366</v>
      </c>
      <c r="AD34" s="2" t="s">
        <v>366</v>
      </c>
      <c r="AE34" s="2" t="s">
        <v>366</v>
      </c>
      <c r="AF34" s="93">
        <f t="shared" si="6"/>
        <v>50</v>
      </c>
      <c r="AG34" s="406" t="s">
        <v>366</v>
      </c>
      <c r="AH34" s="252" t="s">
        <v>366</v>
      </c>
      <c r="AI34" s="252" t="s">
        <v>366</v>
      </c>
      <c r="AJ34" s="2"/>
      <c r="AK34" s="2"/>
      <c r="AL34" s="2"/>
      <c r="AM34" s="252"/>
      <c r="AN34" s="238"/>
      <c r="AO34" s="115">
        <f t="shared" si="7"/>
        <v>24</v>
      </c>
      <c r="AP34" s="12" t="s">
        <v>366</v>
      </c>
      <c r="AQ34" s="2" t="s">
        <v>366</v>
      </c>
      <c r="AR34" s="116">
        <f t="shared" si="8"/>
        <v>16</v>
      </c>
      <c r="AS34" s="12"/>
      <c r="AT34" s="2"/>
      <c r="AU34" s="292" t="s">
        <v>366</v>
      </c>
      <c r="AV34" s="118">
        <f t="shared" si="9"/>
        <v>15</v>
      </c>
      <c r="AW34" s="467">
        <f t="shared" si="10"/>
        <v>136</v>
      </c>
      <c r="AX34" s="482" t="s">
        <v>25</v>
      </c>
      <c r="AY34" s="365" t="s">
        <v>19</v>
      </c>
      <c r="AZ34" s="191">
        <f t="shared" si="11"/>
        <v>1.8652092413084271</v>
      </c>
      <c r="BA34" s="192">
        <f t="shared" si="12"/>
        <v>44.59016393442623</v>
      </c>
      <c r="BB34" s="413" t="s">
        <v>222</v>
      </c>
      <c r="BC34" s="419"/>
    </row>
    <row r="35" spans="1:55" ht="14.25" customHeight="1">
      <c r="A35" s="201" t="s">
        <v>50</v>
      </c>
      <c r="B35" s="212" t="s">
        <v>241</v>
      </c>
      <c r="C35" s="94">
        <v>-9</v>
      </c>
      <c r="D35" s="103">
        <f t="shared" si="0"/>
        <v>-9</v>
      </c>
      <c r="E35" s="399">
        <v>6.25</v>
      </c>
      <c r="F35" s="170">
        <f t="shared" si="1"/>
        <v>6.25</v>
      </c>
      <c r="G35" s="97">
        <f t="shared" si="2"/>
        <v>-2.75</v>
      </c>
      <c r="H35" s="25" t="s">
        <v>366</v>
      </c>
      <c r="I35" s="100">
        <f t="shared" si="3"/>
        <v>15</v>
      </c>
      <c r="J35" s="12" t="s">
        <v>366</v>
      </c>
      <c r="K35" s="2"/>
      <c r="L35" s="2"/>
      <c r="M35" s="2"/>
      <c r="N35" s="11"/>
      <c r="O35" s="2"/>
      <c r="P35" s="108">
        <f t="shared" si="4"/>
        <v>15</v>
      </c>
      <c r="Q35" s="167"/>
      <c r="R35" s="164" t="s">
        <v>366</v>
      </c>
      <c r="S35" s="110">
        <f t="shared" si="5"/>
        <v>15</v>
      </c>
      <c r="T35" s="12"/>
      <c r="U35" s="2" t="s">
        <v>366</v>
      </c>
      <c r="V35" s="2" t="s">
        <v>366</v>
      </c>
      <c r="W35" s="2" t="s">
        <v>366</v>
      </c>
      <c r="X35" s="2"/>
      <c r="Y35" s="2" t="s">
        <v>366</v>
      </c>
      <c r="Z35" s="2"/>
      <c r="AA35" s="2"/>
      <c r="AB35" s="2"/>
      <c r="AC35" s="238" t="s">
        <v>366</v>
      </c>
      <c r="AD35" s="238" t="s">
        <v>366</v>
      </c>
      <c r="AE35" s="238"/>
      <c r="AF35" s="93">
        <f t="shared" si="6"/>
        <v>30</v>
      </c>
      <c r="AG35" s="12"/>
      <c r="AH35" s="252" t="s">
        <v>366</v>
      </c>
      <c r="AI35" s="252" t="s">
        <v>366</v>
      </c>
      <c r="AJ35" s="2"/>
      <c r="AK35" s="2" t="s">
        <v>366</v>
      </c>
      <c r="AL35" s="2"/>
      <c r="AM35" s="252" t="s">
        <v>366</v>
      </c>
      <c r="AN35" s="26" t="s">
        <v>366</v>
      </c>
      <c r="AO35" s="115">
        <f t="shared" si="7"/>
        <v>40</v>
      </c>
      <c r="AP35" s="12"/>
      <c r="AQ35" s="2" t="s">
        <v>366</v>
      </c>
      <c r="AR35" s="116">
        <f t="shared" si="8"/>
        <v>8</v>
      </c>
      <c r="AS35" s="25" t="s">
        <v>366</v>
      </c>
      <c r="AT35" s="26"/>
      <c r="AU35" s="292"/>
      <c r="AV35" s="118">
        <f t="shared" si="9"/>
        <v>15</v>
      </c>
      <c r="AW35" s="467">
        <f t="shared" si="10"/>
        <v>135.25</v>
      </c>
      <c r="AX35" s="483" t="s">
        <v>26</v>
      </c>
      <c r="AY35" s="365" t="s">
        <v>41</v>
      </c>
      <c r="AZ35" s="191">
        <f t="shared" si="11"/>
        <v>1.8549231609335644</v>
      </c>
      <c r="BA35" s="192">
        <f t="shared" si="12"/>
        <v>44.34426229508197</v>
      </c>
      <c r="BB35" s="410" t="s">
        <v>241</v>
      </c>
      <c r="BC35" s="420">
        <v>15</v>
      </c>
    </row>
    <row r="36" spans="1:55" ht="14.25" customHeight="1">
      <c r="A36" s="201" t="s">
        <v>41</v>
      </c>
      <c r="B36" s="212" t="s">
        <v>77</v>
      </c>
      <c r="C36" s="94">
        <v>-19</v>
      </c>
      <c r="D36" s="170">
        <f t="shared" si="0"/>
        <v>-19</v>
      </c>
      <c r="E36" s="399">
        <v>0</v>
      </c>
      <c r="F36" s="170">
        <f t="shared" si="1"/>
        <v>0</v>
      </c>
      <c r="G36" s="97">
        <f t="shared" si="2"/>
        <v>-19</v>
      </c>
      <c r="H36" s="12"/>
      <c r="I36" s="100">
        <f t="shared" si="3"/>
        <v>0</v>
      </c>
      <c r="J36" s="12" t="s">
        <v>366</v>
      </c>
      <c r="K36" s="2"/>
      <c r="L36" s="2"/>
      <c r="M36" s="2"/>
      <c r="N36" s="11"/>
      <c r="O36" s="2"/>
      <c r="P36" s="108">
        <f t="shared" si="4"/>
        <v>15</v>
      </c>
      <c r="Q36" s="12"/>
      <c r="R36" s="164" t="s">
        <v>366</v>
      </c>
      <c r="S36" s="110">
        <f t="shared" si="5"/>
        <v>15</v>
      </c>
      <c r="T36" s="12" t="s">
        <v>366</v>
      </c>
      <c r="U36" s="2" t="s">
        <v>366</v>
      </c>
      <c r="V36" s="2" t="s">
        <v>366</v>
      </c>
      <c r="W36" s="2" t="s">
        <v>366</v>
      </c>
      <c r="X36" s="2" t="s">
        <v>366</v>
      </c>
      <c r="Y36" s="2" t="s">
        <v>366</v>
      </c>
      <c r="Z36" s="2" t="s">
        <v>366</v>
      </c>
      <c r="AA36" s="2" t="s">
        <v>366</v>
      </c>
      <c r="AB36" s="2" t="s">
        <v>366</v>
      </c>
      <c r="AC36" s="238" t="s">
        <v>366</v>
      </c>
      <c r="AD36" s="238" t="s">
        <v>366</v>
      </c>
      <c r="AE36" s="238" t="s">
        <v>366</v>
      </c>
      <c r="AF36" s="93">
        <f t="shared" si="6"/>
        <v>60</v>
      </c>
      <c r="AG36" s="390" t="s">
        <v>366</v>
      </c>
      <c r="AH36" s="238" t="s">
        <v>366</v>
      </c>
      <c r="AI36" s="238"/>
      <c r="AJ36" s="2"/>
      <c r="AK36" s="2"/>
      <c r="AL36" s="2"/>
      <c r="AM36" s="238"/>
      <c r="AN36" s="238"/>
      <c r="AO36" s="115">
        <f t="shared" si="7"/>
        <v>16</v>
      </c>
      <c r="AP36" s="12" t="s">
        <v>366</v>
      </c>
      <c r="AQ36" s="2" t="s">
        <v>366</v>
      </c>
      <c r="AR36" s="116">
        <f t="shared" si="8"/>
        <v>16</v>
      </c>
      <c r="AS36" s="12"/>
      <c r="AT36" s="2" t="s">
        <v>366</v>
      </c>
      <c r="AU36" s="343" t="s">
        <v>366</v>
      </c>
      <c r="AV36" s="118">
        <f t="shared" si="9"/>
        <v>30</v>
      </c>
      <c r="AW36" s="467">
        <f t="shared" si="10"/>
        <v>133</v>
      </c>
      <c r="AX36" s="482" t="s">
        <v>27</v>
      </c>
      <c r="AY36" s="365" t="s">
        <v>32</v>
      </c>
      <c r="AZ36" s="191">
        <f t="shared" si="11"/>
        <v>1.8240649198089764</v>
      </c>
      <c r="BA36" s="192">
        <f t="shared" si="12"/>
        <v>43.606557377049185</v>
      </c>
      <c r="BB36" s="410" t="s">
        <v>77</v>
      </c>
      <c r="BC36" s="419"/>
    </row>
    <row r="37" spans="1:55" ht="14.25" customHeight="1">
      <c r="A37" s="201" t="s">
        <v>29</v>
      </c>
      <c r="B37" s="210" t="s">
        <v>229</v>
      </c>
      <c r="C37" s="94">
        <v>-12</v>
      </c>
      <c r="D37" s="103">
        <f t="shared" si="0"/>
        <v>-12</v>
      </c>
      <c r="E37" s="399">
        <v>1.0752688172043012</v>
      </c>
      <c r="F37" s="170">
        <f t="shared" si="1"/>
        <v>1.0752688172043012</v>
      </c>
      <c r="G37" s="97">
        <f t="shared" si="2"/>
        <v>-10.924731182795698</v>
      </c>
      <c r="H37" s="25" t="s">
        <v>366</v>
      </c>
      <c r="I37" s="100">
        <f t="shared" si="3"/>
        <v>15</v>
      </c>
      <c r="J37" s="12"/>
      <c r="K37" s="2" t="s">
        <v>366</v>
      </c>
      <c r="L37" s="2"/>
      <c r="M37" s="2"/>
      <c r="N37" s="11"/>
      <c r="O37" s="2"/>
      <c r="P37" s="108">
        <f t="shared" si="4"/>
        <v>15</v>
      </c>
      <c r="Q37" s="12"/>
      <c r="R37" s="164"/>
      <c r="S37" s="110">
        <f t="shared" si="5"/>
        <v>0</v>
      </c>
      <c r="T37" s="308" t="s">
        <v>366</v>
      </c>
      <c r="U37" s="2" t="s">
        <v>366</v>
      </c>
      <c r="V37" s="2"/>
      <c r="W37" s="2" t="s">
        <v>366</v>
      </c>
      <c r="X37" s="2" t="s">
        <v>366</v>
      </c>
      <c r="Y37" s="2" t="s">
        <v>366</v>
      </c>
      <c r="Z37" s="2" t="s">
        <v>366</v>
      </c>
      <c r="AA37" s="2" t="s">
        <v>366</v>
      </c>
      <c r="AB37" s="2"/>
      <c r="AC37" s="2" t="s">
        <v>366</v>
      </c>
      <c r="AD37" s="2" t="s">
        <v>366</v>
      </c>
      <c r="AE37" s="2" t="s">
        <v>366</v>
      </c>
      <c r="AF37" s="93">
        <f t="shared" si="6"/>
        <v>50</v>
      </c>
      <c r="AG37" s="406" t="s">
        <v>366</v>
      </c>
      <c r="AH37" s="252" t="s">
        <v>366</v>
      </c>
      <c r="AI37" s="252"/>
      <c r="AJ37" s="2" t="s">
        <v>366</v>
      </c>
      <c r="AK37" s="2"/>
      <c r="AL37" s="2"/>
      <c r="AM37" s="252" t="s">
        <v>366</v>
      </c>
      <c r="AN37" s="252"/>
      <c r="AO37" s="115">
        <f t="shared" si="7"/>
        <v>32</v>
      </c>
      <c r="AP37" s="12" t="s">
        <v>366</v>
      </c>
      <c r="AQ37" s="2" t="s">
        <v>366</v>
      </c>
      <c r="AR37" s="116">
        <f t="shared" si="8"/>
        <v>16</v>
      </c>
      <c r="AS37" s="25"/>
      <c r="AT37" s="2"/>
      <c r="AU37" s="292" t="s">
        <v>366</v>
      </c>
      <c r="AV37" s="118">
        <f t="shared" si="9"/>
        <v>15</v>
      </c>
      <c r="AW37" s="468">
        <f t="shared" si="10"/>
        <v>132.0752688172043</v>
      </c>
      <c r="AX37" s="482" t="s">
        <v>28</v>
      </c>
      <c r="AY37" s="365" t="s">
        <v>30</v>
      </c>
      <c r="AZ37" s="191">
        <f t="shared" si="11"/>
        <v>1.8113824407804717</v>
      </c>
      <c r="BA37" s="192">
        <f t="shared" si="12"/>
        <v>43.303366825312885</v>
      </c>
      <c r="BB37" s="410" t="s">
        <v>229</v>
      </c>
      <c r="BC37" s="419"/>
    </row>
    <row r="38" spans="1:55" ht="14.25" customHeight="1">
      <c r="A38" s="327" t="s">
        <v>32</v>
      </c>
      <c r="B38" s="210" t="s">
        <v>494</v>
      </c>
      <c r="C38" s="94">
        <v>-7</v>
      </c>
      <c r="D38" s="103">
        <f aca="true" t="shared" si="13" ref="D38:D63">C38</f>
        <v>-7</v>
      </c>
      <c r="E38" s="399">
        <v>0</v>
      </c>
      <c r="F38" s="170">
        <f aca="true" t="shared" si="14" ref="F38:F63">IF(E38&gt;0,E38,0)</f>
        <v>0</v>
      </c>
      <c r="G38" s="97">
        <f aca="true" t="shared" si="15" ref="G38:G63">D38+F38</f>
        <v>-7</v>
      </c>
      <c r="H38" s="25" t="s">
        <v>366</v>
      </c>
      <c r="I38" s="100">
        <f aca="true" t="shared" si="16" ref="I38:I63">IF(H38="ANO",15,0)</f>
        <v>15</v>
      </c>
      <c r="J38" s="12" t="s">
        <v>366</v>
      </c>
      <c r="K38" s="2"/>
      <c r="L38" s="2"/>
      <c r="M38" s="2"/>
      <c r="N38" s="11"/>
      <c r="O38" s="2"/>
      <c r="P38" s="108">
        <f aca="true" t="shared" si="17" ref="P38:P63">IF(J38="ANO",15,0)+IF(K38="ANO",15,0)+IF(L38="ANO",10,0)+IF(M38="ANO",10,0)+IF(N38="ANO",5,0)+IF(O38="ANO",5,0)</f>
        <v>15</v>
      </c>
      <c r="Q38" s="12"/>
      <c r="R38" s="164" t="s">
        <v>366</v>
      </c>
      <c r="S38" s="110">
        <f aca="true" t="shared" si="18" ref="S38:S63">IF(Q38="ANO",8,0)+IF(R38="ANO",15,0)</f>
        <v>15</v>
      </c>
      <c r="T38" s="308" t="s">
        <v>366</v>
      </c>
      <c r="U38" s="2" t="s">
        <v>366</v>
      </c>
      <c r="V38" s="2" t="s">
        <v>366</v>
      </c>
      <c r="W38" s="2" t="s">
        <v>366</v>
      </c>
      <c r="X38" s="2" t="s">
        <v>366</v>
      </c>
      <c r="Y38" s="2" t="s">
        <v>366</v>
      </c>
      <c r="Z38" s="2" t="s">
        <v>366</v>
      </c>
      <c r="AA38" s="2" t="s">
        <v>366</v>
      </c>
      <c r="AB38" s="2" t="s">
        <v>366</v>
      </c>
      <c r="AC38" s="2" t="s">
        <v>366</v>
      </c>
      <c r="AD38" s="2" t="s">
        <v>366</v>
      </c>
      <c r="AE38" s="398"/>
      <c r="AF38" s="93">
        <f aca="true" t="shared" si="19" ref="AF38:AF63">IF(T38="ANO",5,0)+IF(U38="ANO",5,0)+IF(V38="ANO",5,0)+IF(W38="ANO",5,0)+IF(X38="ANO",5,0)+IF(Y38="ANO",5,0)+IF(Z38="ANO",5,0)+IF(AA38="ANO",5,0)+IF(AB38="ANO",5,0)+IF(AC38="ANO",5,0)+IF(AD38="ANO",5,0)+IF(AE38="ANO",5,0)</f>
        <v>55</v>
      </c>
      <c r="AG38" s="406" t="s">
        <v>366</v>
      </c>
      <c r="AH38" s="26"/>
      <c r="AI38" s="252" t="s">
        <v>366</v>
      </c>
      <c r="AJ38" s="2" t="s">
        <v>366</v>
      </c>
      <c r="AK38" s="2"/>
      <c r="AL38" s="2"/>
      <c r="AM38" s="252" t="s">
        <v>366</v>
      </c>
      <c r="AN38" s="252"/>
      <c r="AO38" s="115">
        <f aca="true" t="shared" si="20" ref="AO38:AO63">IF(AG38="ANO",8,0)+IF(AH38="ANO",8,0)+IF(AI38="ANO",8,0)+IF(AJ38="ANO",8,0)+IF(AK38="ANO",8,0)+IF(AL38="ANO",8,0)+IF(AM38="ANO",8,0)+IF(AN38="ANO",8,0)</f>
        <v>32</v>
      </c>
      <c r="AP38" s="12"/>
      <c r="AQ38" s="2"/>
      <c r="AR38" s="116">
        <f aca="true" t="shared" si="21" ref="AR38:AR63">IF(AP38="ANO",8,0)+IF(AQ38="ANO",8,0)</f>
        <v>0</v>
      </c>
      <c r="AS38" s="25"/>
      <c r="AT38" s="26"/>
      <c r="AU38" s="292"/>
      <c r="AV38" s="118">
        <f aca="true" t="shared" si="22" ref="AV38:AV63">IF(AS38="ANO",15,0)+IF(AT38="ANO",15,0)+IF(AU38="ANO",15,0)</f>
        <v>0</v>
      </c>
      <c r="AW38" s="468">
        <f aca="true" t="shared" si="23" ref="AW38:AW64">G38+I38+P38+S38+AF38+AO38+AR38+AV38</f>
        <v>125</v>
      </c>
      <c r="AX38" s="482" t="s">
        <v>29</v>
      </c>
      <c r="AY38" s="365" t="s">
        <v>13</v>
      </c>
      <c r="AZ38" s="191">
        <f aca="true" t="shared" si="24" ref="AZ38:AZ63">AW38/$AW$64*100</f>
        <v>1.7143467291437748</v>
      </c>
      <c r="BA38" s="192">
        <f aca="true" t="shared" si="25" ref="BA38:BA63">AW38/$BA$5*100</f>
        <v>40.98360655737705</v>
      </c>
      <c r="BB38" s="410" t="s">
        <v>356</v>
      </c>
      <c r="BC38" s="419"/>
    </row>
    <row r="39" spans="1:55" ht="14.25" customHeight="1">
      <c r="A39" s="326" t="s">
        <v>16</v>
      </c>
      <c r="B39" s="342" t="s">
        <v>70</v>
      </c>
      <c r="C39" s="95"/>
      <c r="D39" s="103">
        <f t="shared" si="13"/>
        <v>0</v>
      </c>
      <c r="E39" s="401"/>
      <c r="F39" s="170">
        <f t="shared" si="14"/>
        <v>0</v>
      </c>
      <c r="G39" s="97">
        <f t="shared" si="15"/>
        <v>0</v>
      </c>
      <c r="H39" s="25" t="s">
        <v>366</v>
      </c>
      <c r="I39" s="100">
        <f t="shared" si="16"/>
        <v>15</v>
      </c>
      <c r="J39" s="12" t="s">
        <v>366</v>
      </c>
      <c r="K39" s="2"/>
      <c r="L39" s="2"/>
      <c r="M39" s="2"/>
      <c r="N39" s="11"/>
      <c r="O39" s="2"/>
      <c r="P39" s="108">
        <f t="shared" si="17"/>
        <v>15</v>
      </c>
      <c r="Q39" s="90"/>
      <c r="R39" s="165"/>
      <c r="S39" s="110">
        <f t="shared" si="18"/>
        <v>0</v>
      </c>
      <c r="T39" s="12"/>
      <c r="U39" s="2" t="s">
        <v>366</v>
      </c>
      <c r="V39" s="2" t="s">
        <v>366</v>
      </c>
      <c r="W39" s="2"/>
      <c r="X39" s="2" t="s">
        <v>366</v>
      </c>
      <c r="Y39" s="2" t="s">
        <v>366</v>
      </c>
      <c r="Z39" s="2"/>
      <c r="AA39" s="2" t="s">
        <v>366</v>
      </c>
      <c r="AB39" s="2" t="s">
        <v>366</v>
      </c>
      <c r="AC39" s="2"/>
      <c r="AD39" s="2" t="s">
        <v>366</v>
      </c>
      <c r="AE39" s="2" t="s">
        <v>366</v>
      </c>
      <c r="AF39" s="93">
        <f t="shared" si="19"/>
        <v>40</v>
      </c>
      <c r="AG39" s="25"/>
      <c r="AH39" s="2"/>
      <c r="AI39" s="252" t="s">
        <v>366</v>
      </c>
      <c r="AJ39" s="2"/>
      <c r="AK39" s="2"/>
      <c r="AL39" s="2"/>
      <c r="AM39" s="252" t="s">
        <v>366</v>
      </c>
      <c r="AN39" s="252"/>
      <c r="AO39" s="115">
        <f t="shared" si="20"/>
        <v>16</v>
      </c>
      <c r="AP39" s="12" t="s">
        <v>366</v>
      </c>
      <c r="AQ39" s="2" t="s">
        <v>366</v>
      </c>
      <c r="AR39" s="116">
        <f t="shared" si="21"/>
        <v>16</v>
      </c>
      <c r="AS39" s="25"/>
      <c r="AT39" s="26"/>
      <c r="AU39" s="292" t="s">
        <v>366</v>
      </c>
      <c r="AV39" s="118">
        <f t="shared" si="22"/>
        <v>15</v>
      </c>
      <c r="AW39" s="467">
        <f t="shared" si="23"/>
        <v>117</v>
      </c>
      <c r="AX39" s="482" t="s">
        <v>30</v>
      </c>
      <c r="AY39" s="365" t="s">
        <v>26</v>
      </c>
      <c r="AZ39" s="191">
        <f t="shared" si="24"/>
        <v>1.6046285384785732</v>
      </c>
      <c r="BA39" s="192">
        <f t="shared" si="25"/>
        <v>38.36065573770492</v>
      </c>
      <c r="BB39" s="414" t="s">
        <v>70</v>
      </c>
      <c r="BC39" s="419"/>
    </row>
    <row r="40" spans="1:55" ht="14.25" customHeight="1">
      <c r="A40" s="201" t="s">
        <v>19</v>
      </c>
      <c r="B40" s="213" t="s">
        <v>218</v>
      </c>
      <c r="C40" s="96">
        <v>-1</v>
      </c>
      <c r="D40" s="103">
        <f t="shared" si="13"/>
        <v>-1</v>
      </c>
      <c r="E40" s="403">
        <v>1.7964071856287425</v>
      </c>
      <c r="F40" s="170">
        <f t="shared" si="14"/>
        <v>1.7964071856287425</v>
      </c>
      <c r="G40" s="97">
        <f t="shared" si="15"/>
        <v>0.7964071856287425</v>
      </c>
      <c r="H40" s="25"/>
      <c r="I40" s="100">
        <f t="shared" si="16"/>
        <v>0</v>
      </c>
      <c r="J40" s="49" t="s">
        <v>366</v>
      </c>
      <c r="K40" s="52"/>
      <c r="L40" s="52"/>
      <c r="M40" s="52"/>
      <c r="N40" s="52"/>
      <c r="O40" s="52"/>
      <c r="P40" s="108">
        <f t="shared" si="17"/>
        <v>15</v>
      </c>
      <c r="Q40" s="49"/>
      <c r="R40" s="164" t="s">
        <v>366</v>
      </c>
      <c r="S40" s="110">
        <f t="shared" si="18"/>
        <v>15</v>
      </c>
      <c r="T40" s="49"/>
      <c r="U40" s="52" t="s">
        <v>366</v>
      </c>
      <c r="V40" s="52" t="s">
        <v>366</v>
      </c>
      <c r="W40" s="52" t="s">
        <v>366</v>
      </c>
      <c r="X40" s="52"/>
      <c r="Y40" s="52" t="s">
        <v>366</v>
      </c>
      <c r="Z40" s="52" t="s">
        <v>366</v>
      </c>
      <c r="AA40" s="52"/>
      <c r="AB40" s="52"/>
      <c r="AC40" s="52" t="s">
        <v>366</v>
      </c>
      <c r="AD40" s="238" t="s">
        <v>366</v>
      </c>
      <c r="AE40" s="398"/>
      <c r="AF40" s="93">
        <f t="shared" si="19"/>
        <v>35</v>
      </c>
      <c r="AG40" s="406" t="s">
        <v>366</v>
      </c>
      <c r="AH40" s="238" t="s">
        <v>366</v>
      </c>
      <c r="AI40" s="252"/>
      <c r="AJ40" s="52"/>
      <c r="AK40" s="2" t="s">
        <v>366</v>
      </c>
      <c r="AL40" s="52"/>
      <c r="AM40" s="252" t="s">
        <v>366</v>
      </c>
      <c r="AN40" s="252"/>
      <c r="AO40" s="115">
        <f t="shared" si="20"/>
        <v>32</v>
      </c>
      <c r="AP40" s="49"/>
      <c r="AQ40" s="52"/>
      <c r="AR40" s="116">
        <f t="shared" si="21"/>
        <v>0</v>
      </c>
      <c r="AS40" s="387" t="s">
        <v>366</v>
      </c>
      <c r="AT40" s="388"/>
      <c r="AU40" s="292"/>
      <c r="AV40" s="118">
        <f t="shared" si="22"/>
        <v>15</v>
      </c>
      <c r="AW40" s="467">
        <f t="shared" si="23"/>
        <v>112.79640718562874</v>
      </c>
      <c r="AX40" s="482" t="s">
        <v>31</v>
      </c>
      <c r="AY40" s="365" t="s">
        <v>27</v>
      </c>
      <c r="AZ40" s="191">
        <f t="shared" si="24"/>
        <v>1.5469772137428162</v>
      </c>
      <c r="BA40" s="192">
        <f t="shared" si="25"/>
        <v>36.98242858545204</v>
      </c>
      <c r="BB40" s="415" t="s">
        <v>218</v>
      </c>
      <c r="BC40" s="419"/>
    </row>
    <row r="41" spans="1:55" ht="14.25" customHeight="1">
      <c r="A41" s="201" t="s">
        <v>203</v>
      </c>
      <c r="B41" s="280" t="s">
        <v>208</v>
      </c>
      <c r="C41" s="94">
        <v>-5</v>
      </c>
      <c r="D41" s="103">
        <f t="shared" si="13"/>
        <v>-5</v>
      </c>
      <c r="E41" s="399">
        <v>3.5398230088495577</v>
      </c>
      <c r="F41" s="170">
        <f t="shared" si="14"/>
        <v>3.5398230088495577</v>
      </c>
      <c r="G41" s="97">
        <f t="shared" si="15"/>
        <v>-1.4601769911504423</v>
      </c>
      <c r="H41" s="25"/>
      <c r="I41" s="100">
        <f t="shared" si="16"/>
        <v>0</v>
      </c>
      <c r="J41" s="12" t="s">
        <v>366</v>
      </c>
      <c r="K41" s="2"/>
      <c r="L41" s="2"/>
      <c r="M41" s="2"/>
      <c r="N41" s="2"/>
      <c r="O41" s="2"/>
      <c r="P41" s="108">
        <f t="shared" si="17"/>
        <v>15</v>
      </c>
      <c r="Q41" s="12"/>
      <c r="R41" s="164" t="s">
        <v>366</v>
      </c>
      <c r="S41" s="110">
        <f t="shared" si="18"/>
        <v>15</v>
      </c>
      <c r="T41" s="12" t="s">
        <v>366</v>
      </c>
      <c r="U41" s="2" t="s">
        <v>366</v>
      </c>
      <c r="V41" s="2" t="s">
        <v>366</v>
      </c>
      <c r="W41" s="2" t="s">
        <v>366</v>
      </c>
      <c r="X41" s="2" t="s">
        <v>366</v>
      </c>
      <c r="Y41" s="2" t="s">
        <v>366</v>
      </c>
      <c r="Z41" s="2" t="s">
        <v>366</v>
      </c>
      <c r="AA41" s="2" t="s">
        <v>366</v>
      </c>
      <c r="AB41" s="2" t="s">
        <v>366</v>
      </c>
      <c r="AC41" s="2" t="s">
        <v>366</v>
      </c>
      <c r="AD41" s="2" t="s">
        <v>366</v>
      </c>
      <c r="AE41" s="2" t="s">
        <v>366</v>
      </c>
      <c r="AF41" s="93">
        <f t="shared" si="19"/>
        <v>60</v>
      </c>
      <c r="AG41" s="12"/>
      <c r="AH41" s="2"/>
      <c r="AI41" s="252" t="s">
        <v>366</v>
      </c>
      <c r="AJ41" s="2" t="s">
        <v>366</v>
      </c>
      <c r="AK41" s="2"/>
      <c r="AL41" s="2"/>
      <c r="AM41" s="252" t="s">
        <v>366</v>
      </c>
      <c r="AN41" s="252">
        <f>$AQ$17</f>
        <v>0</v>
      </c>
      <c r="AO41" s="115">
        <f t="shared" si="20"/>
        <v>24</v>
      </c>
      <c r="AP41" s="12"/>
      <c r="AQ41" s="2"/>
      <c r="AR41" s="116">
        <f t="shared" si="21"/>
        <v>0</v>
      </c>
      <c r="AS41" s="25"/>
      <c r="AT41" s="26"/>
      <c r="AU41" s="292"/>
      <c r="AV41" s="118">
        <f t="shared" si="22"/>
        <v>0</v>
      </c>
      <c r="AW41" s="467">
        <f t="shared" si="23"/>
        <v>112.53982300884957</v>
      </c>
      <c r="AX41" s="482" t="s">
        <v>32</v>
      </c>
      <c r="AY41" s="365" t="s">
        <v>39</v>
      </c>
      <c r="AZ41" s="191">
        <f t="shared" si="24"/>
        <v>1.5434582197891247</v>
      </c>
      <c r="BA41" s="192">
        <f t="shared" si="25"/>
        <v>36.89830262585232</v>
      </c>
      <c r="BB41" s="411" t="s">
        <v>208</v>
      </c>
      <c r="BC41" s="419"/>
    </row>
    <row r="42" spans="1:55" ht="14.25" customHeight="1">
      <c r="A42" s="201" t="s">
        <v>199</v>
      </c>
      <c r="B42" s="210" t="s">
        <v>408</v>
      </c>
      <c r="C42" s="94">
        <v>-14</v>
      </c>
      <c r="D42" s="103">
        <f t="shared" si="13"/>
        <v>-14</v>
      </c>
      <c r="E42" s="399">
        <v>1.2411347517730498</v>
      </c>
      <c r="F42" s="170">
        <f t="shared" si="14"/>
        <v>1.2411347517730498</v>
      </c>
      <c r="G42" s="97">
        <f t="shared" si="15"/>
        <v>-12.75886524822695</v>
      </c>
      <c r="H42" s="25" t="s">
        <v>366</v>
      </c>
      <c r="I42" s="100">
        <f t="shared" si="16"/>
        <v>15</v>
      </c>
      <c r="J42" s="12"/>
      <c r="K42" s="2"/>
      <c r="L42" s="2"/>
      <c r="M42" s="2"/>
      <c r="N42" s="11"/>
      <c r="O42" s="2"/>
      <c r="P42" s="108">
        <f t="shared" si="17"/>
        <v>0</v>
      </c>
      <c r="Q42" s="167"/>
      <c r="R42" s="238" t="s">
        <v>366</v>
      </c>
      <c r="S42" s="110">
        <f t="shared" si="18"/>
        <v>15</v>
      </c>
      <c r="T42" s="12" t="s">
        <v>366</v>
      </c>
      <c r="U42" s="2" t="s">
        <v>366</v>
      </c>
      <c r="V42" s="2" t="s">
        <v>366</v>
      </c>
      <c r="W42" s="2" t="s">
        <v>366</v>
      </c>
      <c r="X42" s="2" t="s">
        <v>366</v>
      </c>
      <c r="Y42" s="2" t="s">
        <v>366</v>
      </c>
      <c r="Z42" s="2" t="s">
        <v>366</v>
      </c>
      <c r="AA42" s="2" t="s">
        <v>366</v>
      </c>
      <c r="AB42" s="2" t="s">
        <v>366</v>
      </c>
      <c r="AC42" s="2" t="s">
        <v>366</v>
      </c>
      <c r="AD42" s="2" t="s">
        <v>366</v>
      </c>
      <c r="AE42" s="2" t="s">
        <v>366</v>
      </c>
      <c r="AF42" s="93">
        <f t="shared" si="19"/>
        <v>60</v>
      </c>
      <c r="AG42" s="12"/>
      <c r="AH42" s="2"/>
      <c r="AI42" s="252" t="s">
        <v>366</v>
      </c>
      <c r="AJ42" s="2" t="s">
        <v>366</v>
      </c>
      <c r="AK42" s="2"/>
      <c r="AL42" s="2"/>
      <c r="AM42" s="252" t="s">
        <v>366</v>
      </c>
      <c r="AN42" s="252"/>
      <c r="AO42" s="115">
        <f t="shared" si="20"/>
        <v>24</v>
      </c>
      <c r="AP42" s="12" t="s">
        <v>366</v>
      </c>
      <c r="AQ42" s="2"/>
      <c r="AR42" s="116">
        <f t="shared" si="21"/>
        <v>8</v>
      </c>
      <c r="AS42" s="25"/>
      <c r="AT42" s="26"/>
      <c r="AU42" s="292"/>
      <c r="AV42" s="118">
        <f t="shared" si="22"/>
        <v>0</v>
      </c>
      <c r="AW42" s="467">
        <f t="shared" si="23"/>
        <v>109.24113475177305</v>
      </c>
      <c r="AX42" s="482" t="s">
        <v>33</v>
      </c>
      <c r="AY42" s="365" t="s">
        <v>34</v>
      </c>
      <c r="AZ42" s="191">
        <f t="shared" si="24"/>
        <v>1.498217456397252</v>
      </c>
      <c r="BA42" s="192">
        <f t="shared" si="25"/>
        <v>35.816765492384604</v>
      </c>
      <c r="BB42" s="410" t="s">
        <v>408</v>
      </c>
      <c r="BC42" s="419"/>
    </row>
    <row r="43" spans="1:55" ht="14.25" customHeight="1">
      <c r="A43" s="326" t="s">
        <v>197</v>
      </c>
      <c r="B43" s="332" t="s">
        <v>300</v>
      </c>
      <c r="C43" s="95"/>
      <c r="D43" s="103">
        <f t="shared" si="13"/>
        <v>0</v>
      </c>
      <c r="E43" s="401"/>
      <c r="F43" s="170">
        <f t="shared" si="14"/>
        <v>0</v>
      </c>
      <c r="G43" s="97">
        <f t="shared" si="15"/>
        <v>0</v>
      </c>
      <c r="H43" s="25" t="s">
        <v>366</v>
      </c>
      <c r="I43" s="100">
        <f t="shared" si="16"/>
        <v>15</v>
      </c>
      <c r="J43" s="12" t="s">
        <v>366</v>
      </c>
      <c r="K43" s="2"/>
      <c r="L43" s="2"/>
      <c r="M43" s="2"/>
      <c r="N43" s="11"/>
      <c r="O43" s="2"/>
      <c r="P43" s="108">
        <f t="shared" si="17"/>
        <v>15</v>
      </c>
      <c r="Q43" s="90"/>
      <c r="R43" s="165"/>
      <c r="S43" s="110">
        <f t="shared" si="18"/>
        <v>0</v>
      </c>
      <c r="T43" s="308" t="s">
        <v>366</v>
      </c>
      <c r="U43" s="2" t="s">
        <v>366</v>
      </c>
      <c r="V43" s="2" t="s">
        <v>366</v>
      </c>
      <c r="W43" s="2" t="s">
        <v>366</v>
      </c>
      <c r="X43" s="2" t="s">
        <v>366</v>
      </c>
      <c r="Y43" s="2" t="s">
        <v>366</v>
      </c>
      <c r="Z43" s="2" t="s">
        <v>366</v>
      </c>
      <c r="AA43" s="2" t="s">
        <v>366</v>
      </c>
      <c r="AB43" s="2" t="s">
        <v>366</v>
      </c>
      <c r="AC43" s="2" t="s">
        <v>366</v>
      </c>
      <c r="AD43" s="2" t="s">
        <v>366</v>
      </c>
      <c r="AE43" s="2" t="s">
        <v>366</v>
      </c>
      <c r="AF43" s="93">
        <f t="shared" si="19"/>
        <v>60</v>
      </c>
      <c r="AG43" s="12"/>
      <c r="AH43" s="2"/>
      <c r="AI43" s="252"/>
      <c r="AJ43" s="2"/>
      <c r="AK43" s="2"/>
      <c r="AL43" s="2"/>
      <c r="AM43" s="252"/>
      <c r="AN43" s="252"/>
      <c r="AO43" s="115">
        <f t="shared" si="20"/>
        <v>0</v>
      </c>
      <c r="AP43" s="12" t="s">
        <v>366</v>
      </c>
      <c r="AQ43" s="2"/>
      <c r="AR43" s="116">
        <f t="shared" si="21"/>
        <v>8</v>
      </c>
      <c r="AS43" s="25"/>
      <c r="AT43" s="26"/>
      <c r="AU43" s="292"/>
      <c r="AV43" s="118">
        <f t="shared" si="22"/>
        <v>0</v>
      </c>
      <c r="AW43" s="467">
        <f t="shared" si="23"/>
        <v>98</v>
      </c>
      <c r="AX43" s="482" t="s">
        <v>34</v>
      </c>
      <c r="AY43" s="365" t="s">
        <v>29</v>
      </c>
      <c r="AZ43" s="191">
        <f t="shared" si="24"/>
        <v>1.3440478356487195</v>
      </c>
      <c r="BA43" s="192">
        <f t="shared" si="25"/>
        <v>32.131147540983605</v>
      </c>
      <c r="BB43" s="416" t="s">
        <v>300</v>
      </c>
      <c r="BC43" s="419"/>
    </row>
    <row r="44" spans="1:55" ht="14.25" customHeight="1">
      <c r="A44" s="201" t="s">
        <v>10</v>
      </c>
      <c r="B44" s="212" t="s">
        <v>67</v>
      </c>
      <c r="C44" s="94">
        <v>-4</v>
      </c>
      <c r="D44" s="103">
        <f t="shared" si="13"/>
        <v>-4</v>
      </c>
      <c r="E44" s="399">
        <v>-2.7522935779816518</v>
      </c>
      <c r="F44" s="170">
        <f t="shared" si="14"/>
        <v>0</v>
      </c>
      <c r="G44" s="97">
        <f t="shared" si="15"/>
        <v>-4</v>
      </c>
      <c r="H44" s="25" t="s">
        <v>366</v>
      </c>
      <c r="I44" s="100">
        <f t="shared" si="16"/>
        <v>15</v>
      </c>
      <c r="J44" s="12" t="s">
        <v>366</v>
      </c>
      <c r="K44" s="2"/>
      <c r="L44" s="2"/>
      <c r="M44" s="2"/>
      <c r="N44" s="11"/>
      <c r="O44" s="2"/>
      <c r="P44" s="108">
        <f t="shared" si="17"/>
        <v>15</v>
      </c>
      <c r="Q44" s="12"/>
      <c r="R44" s="164" t="s">
        <v>366</v>
      </c>
      <c r="S44" s="110">
        <f t="shared" si="18"/>
        <v>15</v>
      </c>
      <c r="T44" s="12" t="s">
        <v>366</v>
      </c>
      <c r="U44" s="2" t="s">
        <v>366</v>
      </c>
      <c r="V44" s="2" t="s">
        <v>366</v>
      </c>
      <c r="W44" s="2" t="s">
        <v>366</v>
      </c>
      <c r="X44" s="2"/>
      <c r="Y44" s="2"/>
      <c r="Z44" s="2" t="s">
        <v>366</v>
      </c>
      <c r="AA44" s="2"/>
      <c r="AB44" s="2"/>
      <c r="AC44" s="2"/>
      <c r="AD44" s="2"/>
      <c r="AE44" s="2"/>
      <c r="AF44" s="93">
        <f t="shared" si="19"/>
        <v>25</v>
      </c>
      <c r="AG44" s="390" t="s">
        <v>366</v>
      </c>
      <c r="AH44" s="238" t="s">
        <v>366</v>
      </c>
      <c r="AI44" s="252"/>
      <c r="AJ44" s="2"/>
      <c r="AK44" s="2"/>
      <c r="AL44" s="2"/>
      <c r="AM44" s="252"/>
      <c r="AN44" s="252"/>
      <c r="AO44" s="115">
        <f t="shared" si="20"/>
        <v>16</v>
      </c>
      <c r="AP44" s="12" t="s">
        <v>366</v>
      </c>
      <c r="AQ44" s="2" t="s">
        <v>366</v>
      </c>
      <c r="AR44" s="116">
        <f t="shared" si="21"/>
        <v>16</v>
      </c>
      <c r="AS44" s="25"/>
      <c r="AT44" s="26"/>
      <c r="AU44" s="292"/>
      <c r="AV44" s="118">
        <f t="shared" si="22"/>
        <v>0</v>
      </c>
      <c r="AW44" s="467">
        <f t="shared" si="23"/>
        <v>98</v>
      </c>
      <c r="AX44" s="482" t="s">
        <v>35</v>
      </c>
      <c r="AY44" s="365" t="s">
        <v>31</v>
      </c>
      <c r="AZ44" s="191">
        <f t="shared" si="24"/>
        <v>1.3440478356487195</v>
      </c>
      <c r="BA44" s="192">
        <f t="shared" si="25"/>
        <v>32.131147540983605</v>
      </c>
      <c r="BB44" s="410" t="s">
        <v>67</v>
      </c>
      <c r="BC44" s="419"/>
    </row>
    <row r="45" spans="1:55" ht="14.25" customHeight="1">
      <c r="A45" s="326" t="s">
        <v>55</v>
      </c>
      <c r="B45" s="330" t="s">
        <v>83</v>
      </c>
      <c r="C45" s="90"/>
      <c r="D45" s="106">
        <f t="shared" si="13"/>
        <v>0</v>
      </c>
      <c r="E45" s="401"/>
      <c r="F45" s="170">
        <f t="shared" si="14"/>
        <v>0</v>
      </c>
      <c r="G45" s="97">
        <f t="shared" si="15"/>
        <v>0</v>
      </c>
      <c r="H45" s="25"/>
      <c r="I45" s="100">
        <f t="shared" si="16"/>
        <v>0</v>
      </c>
      <c r="J45" s="12"/>
      <c r="K45" s="2"/>
      <c r="L45" s="2"/>
      <c r="M45" s="2"/>
      <c r="N45" s="11"/>
      <c r="O45" s="2"/>
      <c r="P45" s="108">
        <f t="shared" si="17"/>
        <v>0</v>
      </c>
      <c r="Q45" s="168"/>
      <c r="R45" s="165"/>
      <c r="S45" s="110">
        <f t="shared" si="18"/>
        <v>0</v>
      </c>
      <c r="T45" s="308" t="s">
        <v>366</v>
      </c>
      <c r="U45" s="2" t="s">
        <v>366</v>
      </c>
      <c r="V45" s="2" t="s">
        <v>366</v>
      </c>
      <c r="W45" s="2" t="s">
        <v>366</v>
      </c>
      <c r="X45" s="2" t="s">
        <v>366</v>
      </c>
      <c r="Y45" s="2" t="s">
        <v>366</v>
      </c>
      <c r="Z45" s="2" t="s">
        <v>366</v>
      </c>
      <c r="AA45" s="2" t="s">
        <v>366</v>
      </c>
      <c r="AB45" s="2" t="s">
        <v>366</v>
      </c>
      <c r="AC45" s="238" t="s">
        <v>366</v>
      </c>
      <c r="AD45" s="238" t="s">
        <v>366</v>
      </c>
      <c r="AE45" s="238" t="s">
        <v>366</v>
      </c>
      <c r="AF45" s="93">
        <f t="shared" si="19"/>
        <v>60</v>
      </c>
      <c r="AG45" s="25"/>
      <c r="AH45" s="26"/>
      <c r="AI45" s="252"/>
      <c r="AJ45" s="2"/>
      <c r="AK45" s="2"/>
      <c r="AL45" s="2"/>
      <c r="AM45" s="252"/>
      <c r="AN45" s="252"/>
      <c r="AO45" s="115">
        <f t="shared" si="20"/>
        <v>0</v>
      </c>
      <c r="AP45" s="12"/>
      <c r="AQ45" s="2"/>
      <c r="AR45" s="116">
        <f t="shared" si="21"/>
        <v>0</v>
      </c>
      <c r="AS45" s="25"/>
      <c r="AT45" s="26" t="s">
        <v>366</v>
      </c>
      <c r="AU45" s="292" t="s">
        <v>366</v>
      </c>
      <c r="AV45" s="118">
        <f t="shared" si="22"/>
        <v>30</v>
      </c>
      <c r="AW45" s="467">
        <f t="shared" si="23"/>
        <v>90</v>
      </c>
      <c r="AX45" s="483" t="s">
        <v>36</v>
      </c>
      <c r="AY45" s="365" t="s">
        <v>48</v>
      </c>
      <c r="AZ45" s="191">
        <f t="shared" si="24"/>
        <v>1.234329644983518</v>
      </c>
      <c r="BA45" s="192">
        <f t="shared" si="25"/>
        <v>29.508196721311474</v>
      </c>
      <c r="BB45" s="414" t="s">
        <v>83</v>
      </c>
      <c r="BC45" s="419">
        <v>12</v>
      </c>
    </row>
    <row r="46" spans="1:55" ht="14.25" customHeight="1">
      <c r="A46" s="201" t="s">
        <v>51</v>
      </c>
      <c r="B46" s="212" t="s">
        <v>81</v>
      </c>
      <c r="C46" s="94">
        <v>12</v>
      </c>
      <c r="D46" s="103">
        <f t="shared" si="13"/>
        <v>12</v>
      </c>
      <c r="E46" s="399">
        <v>1.3157894736842104</v>
      </c>
      <c r="F46" s="170">
        <f t="shared" si="14"/>
        <v>1.3157894736842104</v>
      </c>
      <c r="G46" s="97">
        <f t="shared" si="15"/>
        <v>13.31578947368421</v>
      </c>
      <c r="H46" s="25" t="s">
        <v>366</v>
      </c>
      <c r="I46" s="100">
        <f t="shared" si="16"/>
        <v>15</v>
      </c>
      <c r="J46" s="12" t="s">
        <v>366</v>
      </c>
      <c r="K46" s="2"/>
      <c r="L46" s="2"/>
      <c r="M46" s="2"/>
      <c r="N46" s="11"/>
      <c r="O46" s="2"/>
      <c r="P46" s="108">
        <f t="shared" si="17"/>
        <v>15</v>
      </c>
      <c r="Q46" s="167"/>
      <c r="R46" s="164" t="s">
        <v>366</v>
      </c>
      <c r="S46" s="110">
        <f t="shared" si="18"/>
        <v>15</v>
      </c>
      <c r="T46" s="12"/>
      <c r="U46" s="2"/>
      <c r="V46" s="2"/>
      <c r="W46" s="2"/>
      <c r="X46" s="2"/>
      <c r="Y46" s="2"/>
      <c r="Z46" s="2"/>
      <c r="AA46" s="2"/>
      <c r="AB46" s="2"/>
      <c r="AC46" s="238"/>
      <c r="AD46" s="238"/>
      <c r="AE46" s="238"/>
      <c r="AF46" s="93">
        <f t="shared" si="19"/>
        <v>0</v>
      </c>
      <c r="AG46" s="25"/>
      <c r="AH46" s="26"/>
      <c r="AI46" s="252"/>
      <c r="AJ46" s="2"/>
      <c r="AK46" s="2"/>
      <c r="AL46" s="2"/>
      <c r="AM46" s="252"/>
      <c r="AN46" s="238"/>
      <c r="AO46" s="115">
        <f t="shared" si="20"/>
        <v>0</v>
      </c>
      <c r="AP46" s="12" t="s">
        <v>366</v>
      </c>
      <c r="AQ46" s="2" t="s">
        <v>366</v>
      </c>
      <c r="AR46" s="116">
        <f t="shared" si="21"/>
        <v>16</v>
      </c>
      <c r="AS46" s="12"/>
      <c r="AT46" s="2"/>
      <c r="AU46" s="292" t="s">
        <v>366</v>
      </c>
      <c r="AV46" s="118">
        <f t="shared" si="22"/>
        <v>15</v>
      </c>
      <c r="AW46" s="467">
        <f t="shared" si="23"/>
        <v>89.31578947368422</v>
      </c>
      <c r="AX46" s="482" t="s">
        <v>37</v>
      </c>
      <c r="AY46" s="408" t="s">
        <v>22</v>
      </c>
      <c r="AZ46" s="191">
        <f t="shared" si="24"/>
        <v>1.2249458523608363</v>
      </c>
      <c r="BA46" s="192">
        <f t="shared" si="25"/>
        <v>29.283865401207944</v>
      </c>
      <c r="BB46" s="410" t="s">
        <v>81</v>
      </c>
      <c r="BC46" s="421">
        <v>-15</v>
      </c>
    </row>
    <row r="47" spans="1:55" ht="14.25" customHeight="1">
      <c r="A47" s="201" t="s">
        <v>42</v>
      </c>
      <c r="B47" s="212" t="s">
        <v>79</v>
      </c>
      <c r="C47" s="94">
        <v>-11</v>
      </c>
      <c r="D47" s="103">
        <f t="shared" si="13"/>
        <v>-11</v>
      </c>
      <c r="E47" s="399">
        <v>-1.1363636363636365</v>
      </c>
      <c r="F47" s="170">
        <f t="shared" si="14"/>
        <v>0</v>
      </c>
      <c r="G47" s="97">
        <f t="shared" si="15"/>
        <v>-11</v>
      </c>
      <c r="H47" s="25" t="s">
        <v>366</v>
      </c>
      <c r="I47" s="100">
        <f t="shared" si="16"/>
        <v>15</v>
      </c>
      <c r="J47" s="12" t="s">
        <v>366</v>
      </c>
      <c r="K47" s="2"/>
      <c r="L47" s="2"/>
      <c r="M47" s="2"/>
      <c r="N47" s="11"/>
      <c r="O47" s="2"/>
      <c r="P47" s="108">
        <f t="shared" si="17"/>
        <v>15</v>
      </c>
      <c r="Q47" s="12"/>
      <c r="R47" s="164" t="s">
        <v>366</v>
      </c>
      <c r="S47" s="110">
        <f t="shared" si="18"/>
        <v>15</v>
      </c>
      <c r="T47" s="12" t="s">
        <v>366</v>
      </c>
      <c r="U47" s="2" t="s">
        <v>366</v>
      </c>
      <c r="V47" s="2" t="s">
        <v>366</v>
      </c>
      <c r="W47" s="2" t="s">
        <v>366</v>
      </c>
      <c r="X47" s="2" t="s">
        <v>366</v>
      </c>
      <c r="Y47" s="2" t="s">
        <v>366</v>
      </c>
      <c r="Z47" s="2"/>
      <c r="AA47" s="2"/>
      <c r="AB47" s="2"/>
      <c r="AC47" s="238" t="s">
        <v>366</v>
      </c>
      <c r="AD47" s="238" t="s">
        <v>366</v>
      </c>
      <c r="AE47" s="238" t="s">
        <v>366</v>
      </c>
      <c r="AF47" s="93">
        <f t="shared" si="19"/>
        <v>45</v>
      </c>
      <c r="AG47" s="12"/>
      <c r="AH47" s="2"/>
      <c r="AI47" s="252"/>
      <c r="AJ47" s="2"/>
      <c r="AK47" s="2"/>
      <c r="AL47" s="2"/>
      <c r="AM47" s="252"/>
      <c r="AN47" s="252"/>
      <c r="AO47" s="115">
        <f t="shared" si="20"/>
        <v>0</v>
      </c>
      <c r="AP47" s="12" t="s">
        <v>366</v>
      </c>
      <c r="AQ47" s="2"/>
      <c r="AR47" s="116">
        <f t="shared" si="21"/>
        <v>8</v>
      </c>
      <c r="AS47" s="12"/>
      <c r="AT47" s="26"/>
      <c r="AU47" s="292"/>
      <c r="AV47" s="118">
        <f t="shared" si="22"/>
        <v>0</v>
      </c>
      <c r="AW47" s="467">
        <f t="shared" si="23"/>
        <v>87</v>
      </c>
      <c r="AX47" s="482" t="s">
        <v>38</v>
      </c>
      <c r="AY47" s="365" t="s">
        <v>43</v>
      </c>
      <c r="AZ47" s="191">
        <f t="shared" si="24"/>
        <v>1.1931853234840675</v>
      </c>
      <c r="BA47" s="192">
        <f t="shared" si="25"/>
        <v>28.524590163934427</v>
      </c>
      <c r="BB47" s="410" t="s">
        <v>79</v>
      </c>
      <c r="BC47" s="419"/>
    </row>
    <row r="48" spans="1:55" s="53" customFormat="1" ht="14.25" customHeight="1">
      <c r="A48" s="201" t="s">
        <v>37</v>
      </c>
      <c r="B48" s="212" t="s">
        <v>305</v>
      </c>
      <c r="C48" s="94">
        <v>-27</v>
      </c>
      <c r="D48" s="103">
        <f t="shared" si="13"/>
        <v>-27</v>
      </c>
      <c r="E48" s="399">
        <v>-1.3333333333333335</v>
      </c>
      <c r="F48" s="170">
        <f t="shared" si="14"/>
        <v>0</v>
      </c>
      <c r="G48" s="97">
        <f t="shared" si="15"/>
        <v>-27</v>
      </c>
      <c r="H48" s="25" t="s">
        <v>366</v>
      </c>
      <c r="I48" s="100">
        <f t="shared" si="16"/>
        <v>15</v>
      </c>
      <c r="J48" s="12" t="s">
        <v>366</v>
      </c>
      <c r="K48" s="2"/>
      <c r="L48" s="2"/>
      <c r="M48" s="2"/>
      <c r="N48" s="11"/>
      <c r="O48" s="2"/>
      <c r="P48" s="108">
        <f t="shared" si="17"/>
        <v>15</v>
      </c>
      <c r="Q48" s="12"/>
      <c r="R48" s="164"/>
      <c r="S48" s="110">
        <f t="shared" si="18"/>
        <v>0</v>
      </c>
      <c r="T48" s="12" t="s">
        <v>366</v>
      </c>
      <c r="U48" s="2" t="s">
        <v>366</v>
      </c>
      <c r="V48" s="2" t="s">
        <v>366</v>
      </c>
      <c r="W48" s="2" t="s">
        <v>366</v>
      </c>
      <c r="X48" s="2" t="s">
        <v>366</v>
      </c>
      <c r="Y48" s="2" t="s">
        <v>366</v>
      </c>
      <c r="Z48" s="2" t="s">
        <v>366</v>
      </c>
      <c r="AA48" s="2" t="s">
        <v>366</v>
      </c>
      <c r="AB48" s="2" t="s">
        <v>366</v>
      </c>
      <c r="AC48" s="238" t="s">
        <v>366</v>
      </c>
      <c r="AD48" s="238" t="s">
        <v>366</v>
      </c>
      <c r="AE48" s="238" t="s">
        <v>366</v>
      </c>
      <c r="AF48" s="93">
        <f t="shared" si="19"/>
        <v>60</v>
      </c>
      <c r="AG48" s="406" t="s">
        <v>366</v>
      </c>
      <c r="AH48" s="252" t="s">
        <v>366</v>
      </c>
      <c r="AI48" s="252"/>
      <c r="AJ48" s="2"/>
      <c r="AK48" s="2"/>
      <c r="AL48" s="2"/>
      <c r="AM48" s="252"/>
      <c r="AN48" s="252"/>
      <c r="AO48" s="115">
        <f t="shared" si="20"/>
        <v>16</v>
      </c>
      <c r="AP48" s="12"/>
      <c r="AQ48" s="2"/>
      <c r="AR48" s="116">
        <f t="shared" si="21"/>
        <v>0</v>
      </c>
      <c r="AS48" s="26"/>
      <c r="AT48" s="26"/>
      <c r="AU48" s="292"/>
      <c r="AV48" s="118">
        <f t="shared" si="22"/>
        <v>0</v>
      </c>
      <c r="AW48" s="468">
        <f t="shared" si="23"/>
        <v>79</v>
      </c>
      <c r="AX48" s="483" t="s">
        <v>39</v>
      </c>
      <c r="AY48" s="365" t="s">
        <v>50</v>
      </c>
      <c r="AZ48" s="191">
        <f t="shared" si="24"/>
        <v>1.0834671328188656</v>
      </c>
      <c r="BA48" s="192">
        <f t="shared" si="25"/>
        <v>25.901639344262296</v>
      </c>
      <c r="BB48" s="410" t="s">
        <v>305</v>
      </c>
      <c r="BC48" s="422">
        <v>11</v>
      </c>
    </row>
    <row r="49" spans="1:55" ht="14.25" customHeight="1">
      <c r="A49" s="201" t="s">
        <v>46</v>
      </c>
      <c r="B49" s="212" t="s">
        <v>238</v>
      </c>
      <c r="C49" s="94">
        <v>-8</v>
      </c>
      <c r="D49" s="103">
        <f t="shared" si="13"/>
        <v>-8</v>
      </c>
      <c r="E49" s="399">
        <v>1.2738853503184715</v>
      </c>
      <c r="F49" s="170">
        <f t="shared" si="14"/>
        <v>1.2738853503184715</v>
      </c>
      <c r="G49" s="97">
        <f t="shared" si="15"/>
        <v>-6.726114649681529</v>
      </c>
      <c r="H49" s="25"/>
      <c r="I49" s="100">
        <f t="shared" si="16"/>
        <v>0</v>
      </c>
      <c r="J49" s="12"/>
      <c r="K49" s="2"/>
      <c r="L49" s="2"/>
      <c r="M49" s="2"/>
      <c r="N49" s="11"/>
      <c r="O49" s="2"/>
      <c r="P49" s="108">
        <f t="shared" si="17"/>
        <v>0</v>
      </c>
      <c r="Q49" s="167"/>
      <c r="R49" s="164" t="s">
        <v>366</v>
      </c>
      <c r="S49" s="110">
        <f t="shared" si="18"/>
        <v>15</v>
      </c>
      <c r="T49" s="12" t="s">
        <v>366</v>
      </c>
      <c r="U49" s="2" t="s">
        <v>366</v>
      </c>
      <c r="V49" s="2" t="s">
        <v>366</v>
      </c>
      <c r="W49" s="2" t="s">
        <v>366</v>
      </c>
      <c r="X49" s="2" t="s">
        <v>366</v>
      </c>
      <c r="Y49" s="2" t="s">
        <v>366</v>
      </c>
      <c r="Z49" s="2" t="s">
        <v>366</v>
      </c>
      <c r="AA49" s="2" t="s">
        <v>366</v>
      </c>
      <c r="AB49" s="2" t="s">
        <v>366</v>
      </c>
      <c r="AC49" s="238" t="s">
        <v>366</v>
      </c>
      <c r="AD49" s="238" t="s">
        <v>366</v>
      </c>
      <c r="AE49" s="238" t="s">
        <v>366</v>
      </c>
      <c r="AF49" s="93">
        <f t="shared" si="19"/>
        <v>60</v>
      </c>
      <c r="AG49" s="25"/>
      <c r="AH49" s="26"/>
      <c r="AI49" s="252"/>
      <c r="AJ49" s="2"/>
      <c r="AK49" s="2"/>
      <c r="AL49" s="2"/>
      <c r="AM49" s="252"/>
      <c r="AN49" s="252"/>
      <c r="AO49" s="115">
        <f t="shared" si="20"/>
        <v>0</v>
      </c>
      <c r="AP49" s="12"/>
      <c r="AQ49" s="2" t="s">
        <v>366</v>
      </c>
      <c r="AR49" s="116">
        <f t="shared" si="21"/>
        <v>8</v>
      </c>
      <c r="AS49" s="25"/>
      <c r="AT49" s="26"/>
      <c r="AU49" s="292"/>
      <c r="AV49" s="118">
        <f t="shared" si="22"/>
        <v>0</v>
      </c>
      <c r="AW49" s="467">
        <f t="shared" si="23"/>
        <v>76.27388535031847</v>
      </c>
      <c r="AX49" s="482" t="s">
        <v>40</v>
      </c>
      <c r="AY49" s="365" t="s">
        <v>37</v>
      </c>
      <c r="AZ49" s="191">
        <f t="shared" si="24"/>
        <v>1.046079086955246</v>
      </c>
      <c r="BA49" s="192">
        <f t="shared" si="25"/>
        <v>25.0078312623995</v>
      </c>
      <c r="BB49" s="410" t="s">
        <v>238</v>
      </c>
      <c r="BC49" s="419"/>
    </row>
    <row r="50" spans="1:55" ht="14.25" customHeight="1">
      <c r="A50" s="201" t="s">
        <v>22</v>
      </c>
      <c r="B50" s="212" t="s">
        <v>221</v>
      </c>
      <c r="C50" s="94">
        <v>-17</v>
      </c>
      <c r="D50" s="103">
        <f t="shared" si="13"/>
        <v>-17</v>
      </c>
      <c r="E50" s="399">
        <v>3.2846715328467155</v>
      </c>
      <c r="F50" s="170">
        <f t="shared" si="14"/>
        <v>3.2846715328467155</v>
      </c>
      <c r="G50" s="97">
        <f t="shared" si="15"/>
        <v>-13.715328467153284</v>
      </c>
      <c r="H50" s="25"/>
      <c r="I50" s="100">
        <f t="shared" si="16"/>
        <v>0</v>
      </c>
      <c r="J50" s="12" t="s">
        <v>366</v>
      </c>
      <c r="K50" s="2"/>
      <c r="L50" s="2"/>
      <c r="M50" s="2"/>
      <c r="N50" s="11"/>
      <c r="O50" s="2"/>
      <c r="P50" s="108">
        <f t="shared" si="17"/>
        <v>15</v>
      </c>
      <c r="Q50" s="12"/>
      <c r="R50" s="164" t="s">
        <v>366</v>
      </c>
      <c r="S50" s="110">
        <f t="shared" si="18"/>
        <v>15</v>
      </c>
      <c r="T50" s="12"/>
      <c r="U50" s="2"/>
      <c r="V50" s="2"/>
      <c r="W50" s="2" t="s">
        <v>366</v>
      </c>
      <c r="X50" s="2" t="s">
        <v>366</v>
      </c>
      <c r="Y50" s="2"/>
      <c r="Z50" s="2"/>
      <c r="AA50" s="2"/>
      <c r="AB50" s="2"/>
      <c r="AC50" s="2"/>
      <c r="AD50" s="2" t="s">
        <v>366</v>
      </c>
      <c r="AE50" s="2" t="s">
        <v>366</v>
      </c>
      <c r="AF50" s="93">
        <f t="shared" si="19"/>
        <v>20</v>
      </c>
      <c r="AG50" s="390" t="s">
        <v>366</v>
      </c>
      <c r="AH50" s="238"/>
      <c r="AI50" s="252"/>
      <c r="AJ50" s="2" t="s">
        <v>366</v>
      </c>
      <c r="AK50" s="2"/>
      <c r="AL50" s="2"/>
      <c r="AM50" s="252" t="s">
        <v>366</v>
      </c>
      <c r="AN50" s="252"/>
      <c r="AO50" s="115">
        <f t="shared" si="20"/>
        <v>24</v>
      </c>
      <c r="AP50" s="12"/>
      <c r="AQ50" s="2"/>
      <c r="AR50" s="116">
        <f t="shared" si="21"/>
        <v>0</v>
      </c>
      <c r="AS50" s="25" t="s">
        <v>366</v>
      </c>
      <c r="AT50" s="26"/>
      <c r="AU50" s="292"/>
      <c r="AV50" s="118">
        <f t="shared" si="22"/>
        <v>15</v>
      </c>
      <c r="AW50" s="467">
        <f t="shared" si="23"/>
        <v>75.28467153284672</v>
      </c>
      <c r="AX50" s="482" t="s">
        <v>41</v>
      </c>
      <c r="AY50" s="365" t="s">
        <v>44</v>
      </c>
      <c r="AZ50" s="191">
        <f t="shared" si="24"/>
        <v>1.0325122431759937</v>
      </c>
      <c r="BA50" s="192">
        <f t="shared" si="25"/>
        <v>24.683498863228433</v>
      </c>
      <c r="BB50" s="410" t="s">
        <v>221</v>
      </c>
      <c r="BC50" s="419"/>
    </row>
    <row r="51" spans="1:55" ht="14.25" customHeight="1">
      <c r="A51" s="326" t="s">
        <v>201</v>
      </c>
      <c r="B51" s="332" t="s">
        <v>318</v>
      </c>
      <c r="C51" s="95"/>
      <c r="D51" s="103">
        <f t="shared" si="13"/>
        <v>0</v>
      </c>
      <c r="E51" s="401"/>
      <c r="F51" s="170">
        <f t="shared" si="14"/>
        <v>0</v>
      </c>
      <c r="G51" s="97">
        <f t="shared" si="15"/>
        <v>0</v>
      </c>
      <c r="H51" s="25" t="s">
        <v>366</v>
      </c>
      <c r="I51" s="100">
        <f t="shared" si="16"/>
        <v>15</v>
      </c>
      <c r="J51" s="12" t="s">
        <v>366</v>
      </c>
      <c r="K51" s="2"/>
      <c r="L51" s="2"/>
      <c r="M51" s="2"/>
      <c r="N51" s="11"/>
      <c r="O51" s="2"/>
      <c r="P51" s="108">
        <f t="shared" si="17"/>
        <v>15</v>
      </c>
      <c r="Q51" s="90"/>
      <c r="R51" s="165"/>
      <c r="S51" s="110">
        <f t="shared" si="18"/>
        <v>0</v>
      </c>
      <c r="T51" s="308"/>
      <c r="U51" s="2"/>
      <c r="V51" s="2"/>
      <c r="W51" s="2" t="s">
        <v>366</v>
      </c>
      <c r="X51" s="2" t="s">
        <v>366</v>
      </c>
      <c r="Y51" s="2" t="s">
        <v>366</v>
      </c>
      <c r="Z51" s="2" t="s">
        <v>366</v>
      </c>
      <c r="AA51" s="2" t="s">
        <v>366</v>
      </c>
      <c r="AB51" s="2" t="s">
        <v>366</v>
      </c>
      <c r="AC51" s="2" t="s">
        <v>366</v>
      </c>
      <c r="AD51" s="2" t="s">
        <v>366</v>
      </c>
      <c r="AE51" s="2" t="s">
        <v>366</v>
      </c>
      <c r="AF51" s="93">
        <f t="shared" si="19"/>
        <v>45</v>
      </c>
      <c r="AG51" s="25"/>
      <c r="AH51" s="2"/>
      <c r="AI51" s="252"/>
      <c r="AJ51" s="2"/>
      <c r="AK51" s="2"/>
      <c r="AL51" s="2"/>
      <c r="AM51" s="252"/>
      <c r="AN51" s="252"/>
      <c r="AO51" s="115">
        <f t="shared" si="20"/>
        <v>0</v>
      </c>
      <c r="AP51" s="12"/>
      <c r="AQ51" s="2"/>
      <c r="AR51" s="116">
        <f t="shared" si="21"/>
        <v>0</v>
      </c>
      <c r="AS51" s="25"/>
      <c r="AT51" s="26"/>
      <c r="AU51" s="292"/>
      <c r="AV51" s="118">
        <f t="shared" si="22"/>
        <v>0</v>
      </c>
      <c r="AW51" s="467">
        <f t="shared" si="23"/>
        <v>75</v>
      </c>
      <c r="AX51" s="482" t="s">
        <v>42</v>
      </c>
      <c r="AY51" s="365" t="s">
        <v>40</v>
      </c>
      <c r="AZ51" s="191">
        <f t="shared" si="24"/>
        <v>1.028608037486265</v>
      </c>
      <c r="BA51" s="192">
        <f t="shared" si="25"/>
        <v>24.59016393442623</v>
      </c>
      <c r="BB51" s="416" t="s">
        <v>318</v>
      </c>
      <c r="BC51" s="419"/>
    </row>
    <row r="52" spans="1:55" ht="14.25" customHeight="1">
      <c r="A52" s="201" t="s">
        <v>44</v>
      </c>
      <c r="B52" s="212" t="s">
        <v>80</v>
      </c>
      <c r="C52" s="94">
        <v>-29</v>
      </c>
      <c r="D52" s="103">
        <f t="shared" si="13"/>
        <v>-29</v>
      </c>
      <c r="E52" s="399">
        <v>-4.49438202247191</v>
      </c>
      <c r="F52" s="170">
        <f t="shared" si="14"/>
        <v>0</v>
      </c>
      <c r="G52" s="97">
        <f t="shared" si="15"/>
        <v>-29</v>
      </c>
      <c r="H52" s="25" t="s">
        <v>366</v>
      </c>
      <c r="I52" s="100">
        <f t="shared" si="16"/>
        <v>15</v>
      </c>
      <c r="J52" s="12" t="s">
        <v>366</v>
      </c>
      <c r="K52" s="2"/>
      <c r="L52" s="2"/>
      <c r="M52" s="2"/>
      <c r="N52" s="11"/>
      <c r="O52" s="2"/>
      <c r="P52" s="108">
        <f t="shared" si="17"/>
        <v>15</v>
      </c>
      <c r="Q52" s="167"/>
      <c r="R52" s="164" t="s">
        <v>366</v>
      </c>
      <c r="S52" s="110">
        <f t="shared" si="18"/>
        <v>15</v>
      </c>
      <c r="T52" s="12"/>
      <c r="U52" s="2" t="s">
        <v>366</v>
      </c>
      <c r="V52" s="2" t="s">
        <v>366</v>
      </c>
      <c r="W52" s="2"/>
      <c r="X52" s="2"/>
      <c r="Y52" s="2" t="s">
        <v>366</v>
      </c>
      <c r="Z52" s="2"/>
      <c r="AA52" s="2"/>
      <c r="AB52" s="2" t="s">
        <v>366</v>
      </c>
      <c r="AC52" s="238"/>
      <c r="AD52" s="238"/>
      <c r="AE52" s="238" t="s">
        <v>366</v>
      </c>
      <c r="AF52" s="93">
        <f t="shared" si="19"/>
        <v>25</v>
      </c>
      <c r="AG52" s="12"/>
      <c r="AH52" s="2"/>
      <c r="AI52" s="252"/>
      <c r="AJ52" s="2"/>
      <c r="AK52" s="2"/>
      <c r="AL52" s="2"/>
      <c r="AM52" s="252"/>
      <c r="AN52" s="252"/>
      <c r="AO52" s="115">
        <f t="shared" si="20"/>
        <v>0</v>
      </c>
      <c r="AP52" s="12" t="s">
        <v>366</v>
      </c>
      <c r="AQ52" s="2"/>
      <c r="AR52" s="116">
        <f t="shared" si="21"/>
        <v>8</v>
      </c>
      <c r="AS52" s="25"/>
      <c r="AT52" s="26"/>
      <c r="AU52" s="292" t="s">
        <v>366</v>
      </c>
      <c r="AV52" s="118">
        <f t="shared" si="22"/>
        <v>15</v>
      </c>
      <c r="AW52" s="467">
        <f t="shared" si="23"/>
        <v>64</v>
      </c>
      <c r="AX52" s="482" t="s">
        <v>43</v>
      </c>
      <c r="AY52" s="365" t="s">
        <v>49</v>
      </c>
      <c r="AZ52" s="191">
        <f t="shared" si="24"/>
        <v>0.8777455253216127</v>
      </c>
      <c r="BA52" s="192">
        <f t="shared" si="25"/>
        <v>20.983606557377048</v>
      </c>
      <c r="BB52" s="410" t="s">
        <v>80</v>
      </c>
      <c r="BC52" s="419"/>
    </row>
    <row r="53" spans="1:55" ht="14.25" customHeight="1">
      <c r="A53" s="201" t="s">
        <v>34</v>
      </c>
      <c r="B53" s="210" t="s">
        <v>374</v>
      </c>
      <c r="C53" s="94">
        <v>-32</v>
      </c>
      <c r="D53" s="103">
        <f t="shared" si="13"/>
        <v>-32</v>
      </c>
      <c r="E53" s="404">
        <v>0</v>
      </c>
      <c r="F53" s="170">
        <f t="shared" si="14"/>
        <v>0</v>
      </c>
      <c r="G53" s="97">
        <f t="shared" si="15"/>
        <v>-32</v>
      </c>
      <c r="H53" s="25" t="s">
        <v>366</v>
      </c>
      <c r="I53" s="100">
        <f t="shared" si="16"/>
        <v>15</v>
      </c>
      <c r="J53" s="12" t="s">
        <v>366</v>
      </c>
      <c r="K53" s="2"/>
      <c r="L53" s="2"/>
      <c r="M53" s="2"/>
      <c r="N53" s="2"/>
      <c r="O53" s="52"/>
      <c r="P53" s="108">
        <f t="shared" si="17"/>
        <v>15</v>
      </c>
      <c r="Q53" s="12"/>
      <c r="R53" s="164" t="s">
        <v>366</v>
      </c>
      <c r="S53" s="110">
        <f t="shared" si="18"/>
        <v>15</v>
      </c>
      <c r="T53" s="12" t="s">
        <v>366</v>
      </c>
      <c r="U53" s="2" t="s">
        <v>366</v>
      </c>
      <c r="V53" s="2"/>
      <c r="W53" s="2"/>
      <c r="X53" s="2" t="s">
        <v>366</v>
      </c>
      <c r="Y53" s="164"/>
      <c r="Z53" s="164" t="s">
        <v>366</v>
      </c>
      <c r="AA53" s="164" t="s">
        <v>366</v>
      </c>
      <c r="AB53" s="164" t="s">
        <v>366</v>
      </c>
      <c r="AC53" s="164"/>
      <c r="AD53" s="164"/>
      <c r="AE53" s="238" t="s">
        <v>366</v>
      </c>
      <c r="AF53" s="93">
        <f t="shared" si="19"/>
        <v>35</v>
      </c>
      <c r="AG53" s="25"/>
      <c r="AH53" s="26"/>
      <c r="AI53" s="252"/>
      <c r="AJ53" s="2"/>
      <c r="AK53" s="2"/>
      <c r="AL53" s="2"/>
      <c r="AM53" s="252"/>
      <c r="AN53" s="252"/>
      <c r="AO53" s="115">
        <f t="shared" si="20"/>
        <v>0</v>
      </c>
      <c r="AP53" s="12"/>
      <c r="AQ53" s="237"/>
      <c r="AR53" s="116">
        <f t="shared" si="21"/>
        <v>0</v>
      </c>
      <c r="AS53" s="25"/>
      <c r="AT53" s="26"/>
      <c r="AU53" s="292" t="s">
        <v>366</v>
      </c>
      <c r="AV53" s="118">
        <f t="shared" si="22"/>
        <v>15</v>
      </c>
      <c r="AW53" s="468">
        <f t="shared" si="23"/>
        <v>63</v>
      </c>
      <c r="AX53" s="482" t="s">
        <v>44</v>
      </c>
      <c r="AY53" s="365" t="s">
        <v>47</v>
      </c>
      <c r="AZ53" s="191">
        <f t="shared" si="24"/>
        <v>0.8640307514884626</v>
      </c>
      <c r="BA53" s="192">
        <f t="shared" si="25"/>
        <v>20.655737704918035</v>
      </c>
      <c r="BB53" s="410" t="s">
        <v>374</v>
      </c>
      <c r="BC53" s="419"/>
    </row>
    <row r="54" spans="1:55" ht="14.25" customHeight="1">
      <c r="A54" s="326" t="s">
        <v>36</v>
      </c>
      <c r="B54" s="330" t="s">
        <v>232</v>
      </c>
      <c r="C54" s="95"/>
      <c r="D54" s="103">
        <f t="shared" si="13"/>
        <v>0</v>
      </c>
      <c r="E54" s="401"/>
      <c r="F54" s="170">
        <f t="shared" si="14"/>
        <v>0</v>
      </c>
      <c r="G54" s="97">
        <f t="shared" si="15"/>
        <v>0</v>
      </c>
      <c r="H54" s="25"/>
      <c r="I54" s="100">
        <f t="shared" si="16"/>
        <v>0</v>
      </c>
      <c r="J54" s="12"/>
      <c r="K54" s="2"/>
      <c r="L54" s="2"/>
      <c r="M54" s="2"/>
      <c r="N54" s="11"/>
      <c r="O54" s="2"/>
      <c r="P54" s="108">
        <f t="shared" si="17"/>
        <v>0</v>
      </c>
      <c r="Q54" s="90"/>
      <c r="R54" s="165"/>
      <c r="S54" s="110">
        <f t="shared" si="18"/>
        <v>0</v>
      </c>
      <c r="T54" s="12"/>
      <c r="U54" s="2" t="s">
        <v>366</v>
      </c>
      <c r="V54" s="2" t="s">
        <v>366</v>
      </c>
      <c r="W54" s="2" t="s">
        <v>366</v>
      </c>
      <c r="X54" s="2" t="s">
        <v>366</v>
      </c>
      <c r="Y54" s="2" t="s">
        <v>366</v>
      </c>
      <c r="Z54" s="2" t="s">
        <v>366</v>
      </c>
      <c r="AA54" s="2" t="s">
        <v>366</v>
      </c>
      <c r="AB54" s="2" t="s">
        <v>366</v>
      </c>
      <c r="AC54" s="2" t="s">
        <v>366</v>
      </c>
      <c r="AD54" s="2" t="s">
        <v>366</v>
      </c>
      <c r="AE54" s="2" t="s">
        <v>366</v>
      </c>
      <c r="AF54" s="93">
        <f t="shared" si="19"/>
        <v>55</v>
      </c>
      <c r="AG54" s="12"/>
      <c r="AH54" s="2"/>
      <c r="AI54" s="252"/>
      <c r="AJ54" s="2"/>
      <c r="AK54" s="2"/>
      <c r="AL54" s="2"/>
      <c r="AM54" s="252" t="s">
        <v>366</v>
      </c>
      <c r="AN54" s="252"/>
      <c r="AO54" s="115">
        <f t="shared" si="20"/>
        <v>8</v>
      </c>
      <c r="AP54" s="12"/>
      <c r="AQ54" s="2"/>
      <c r="AR54" s="116">
        <f t="shared" si="21"/>
        <v>0</v>
      </c>
      <c r="AS54" s="25"/>
      <c r="AT54" s="26"/>
      <c r="AU54" s="292"/>
      <c r="AV54" s="118">
        <f t="shared" si="22"/>
        <v>0</v>
      </c>
      <c r="AW54" s="468">
        <f t="shared" si="23"/>
        <v>63</v>
      </c>
      <c r="AX54" s="482" t="s">
        <v>45</v>
      </c>
      <c r="AY54" s="365" t="s">
        <v>38</v>
      </c>
      <c r="AZ54" s="191">
        <f t="shared" si="24"/>
        <v>0.8640307514884626</v>
      </c>
      <c r="BA54" s="192">
        <f t="shared" si="25"/>
        <v>20.655737704918035</v>
      </c>
      <c r="BB54" s="414" t="s">
        <v>232</v>
      </c>
      <c r="BC54" s="419"/>
    </row>
    <row r="55" spans="1:55" ht="14.25" customHeight="1">
      <c r="A55" s="201" t="s">
        <v>14</v>
      </c>
      <c r="B55" s="212" t="s">
        <v>132</v>
      </c>
      <c r="C55" s="94">
        <v>-16</v>
      </c>
      <c r="D55" s="103">
        <f t="shared" si="13"/>
        <v>-16</v>
      </c>
      <c r="E55" s="399">
        <v>-6.8181818181818175</v>
      </c>
      <c r="F55" s="170">
        <f t="shared" si="14"/>
        <v>0</v>
      </c>
      <c r="G55" s="97">
        <f t="shared" si="15"/>
        <v>-16</v>
      </c>
      <c r="H55" s="25"/>
      <c r="I55" s="100">
        <f t="shared" si="16"/>
        <v>0</v>
      </c>
      <c r="J55" s="12" t="s">
        <v>366</v>
      </c>
      <c r="K55" s="2"/>
      <c r="L55" s="2"/>
      <c r="M55" s="2"/>
      <c r="N55" s="11"/>
      <c r="O55" s="2"/>
      <c r="P55" s="108">
        <f t="shared" si="17"/>
        <v>15</v>
      </c>
      <c r="Q55" s="12"/>
      <c r="R55" s="164" t="s">
        <v>366</v>
      </c>
      <c r="S55" s="110">
        <f t="shared" si="18"/>
        <v>15</v>
      </c>
      <c r="T55" s="12" t="s">
        <v>366</v>
      </c>
      <c r="U55" s="2" t="s">
        <v>366</v>
      </c>
      <c r="V55" s="2"/>
      <c r="W55" s="2"/>
      <c r="X55" s="2"/>
      <c r="Y55" s="2"/>
      <c r="Z55" s="2"/>
      <c r="AA55" s="238" t="s">
        <v>366</v>
      </c>
      <c r="AB55" s="238"/>
      <c r="AC55" s="238"/>
      <c r="AD55" s="238" t="s">
        <v>366</v>
      </c>
      <c r="AE55" s="238" t="s">
        <v>366</v>
      </c>
      <c r="AF55" s="93">
        <f t="shared" si="19"/>
        <v>25</v>
      </c>
      <c r="AG55" s="406" t="s">
        <v>366</v>
      </c>
      <c r="AH55" s="252"/>
      <c r="AI55" s="252"/>
      <c r="AJ55" s="2"/>
      <c r="AK55" s="2"/>
      <c r="AL55" s="2"/>
      <c r="AM55" s="252"/>
      <c r="AN55" s="252"/>
      <c r="AO55" s="115">
        <f t="shared" si="20"/>
        <v>8</v>
      </c>
      <c r="AP55" s="12"/>
      <c r="AQ55" s="2"/>
      <c r="AR55" s="116">
        <f t="shared" si="21"/>
        <v>0</v>
      </c>
      <c r="AS55" s="25"/>
      <c r="AT55" s="26"/>
      <c r="AU55" s="292" t="s">
        <v>366</v>
      </c>
      <c r="AV55" s="118">
        <f t="shared" si="22"/>
        <v>15</v>
      </c>
      <c r="AW55" s="467">
        <f t="shared" si="23"/>
        <v>62</v>
      </c>
      <c r="AX55" s="482" t="s">
        <v>46</v>
      </c>
      <c r="AY55" s="408" t="s">
        <v>35</v>
      </c>
      <c r="AZ55" s="191">
        <f t="shared" si="24"/>
        <v>0.8503159776553124</v>
      </c>
      <c r="BA55" s="192">
        <f t="shared" si="25"/>
        <v>20.327868852459016</v>
      </c>
      <c r="BB55" s="410" t="s">
        <v>132</v>
      </c>
      <c r="BC55" s="419">
        <v>-11</v>
      </c>
    </row>
    <row r="56" spans="1:55" ht="14.25" customHeight="1">
      <c r="A56" s="327" t="s">
        <v>15</v>
      </c>
      <c r="B56" s="330" t="s">
        <v>495</v>
      </c>
      <c r="C56" s="95"/>
      <c r="D56" s="103">
        <f t="shared" si="13"/>
        <v>0</v>
      </c>
      <c r="E56" s="401"/>
      <c r="F56" s="170">
        <f t="shared" si="14"/>
        <v>0</v>
      </c>
      <c r="G56" s="97">
        <f t="shared" si="15"/>
        <v>0</v>
      </c>
      <c r="H56" s="25" t="s">
        <v>366</v>
      </c>
      <c r="I56" s="100">
        <f t="shared" si="16"/>
        <v>15</v>
      </c>
      <c r="J56" s="12"/>
      <c r="K56" s="2" t="s">
        <v>366</v>
      </c>
      <c r="L56" s="2"/>
      <c r="M56" s="2"/>
      <c r="N56" s="11"/>
      <c r="O56" s="2"/>
      <c r="P56" s="108">
        <f t="shared" si="17"/>
        <v>15</v>
      </c>
      <c r="Q56" s="90"/>
      <c r="R56" s="165"/>
      <c r="S56" s="110">
        <f t="shared" si="18"/>
        <v>0</v>
      </c>
      <c r="T56" s="308" t="s">
        <v>366</v>
      </c>
      <c r="U56" s="2" t="s">
        <v>366</v>
      </c>
      <c r="V56" s="2" t="s">
        <v>366</v>
      </c>
      <c r="W56" s="2" t="s">
        <v>366</v>
      </c>
      <c r="X56" s="2"/>
      <c r="Y56" s="2"/>
      <c r="Z56" s="2"/>
      <c r="AA56" s="2"/>
      <c r="AB56" s="2"/>
      <c r="AC56" s="238" t="s">
        <v>366</v>
      </c>
      <c r="AD56" s="238" t="s">
        <v>366</v>
      </c>
      <c r="AE56" s="398"/>
      <c r="AF56" s="93">
        <f t="shared" si="19"/>
        <v>30</v>
      </c>
      <c r="AG56" s="25"/>
      <c r="AH56" s="26"/>
      <c r="AI56" s="252"/>
      <c r="AJ56" s="2"/>
      <c r="AK56" s="2"/>
      <c r="AL56" s="2"/>
      <c r="AM56" s="252"/>
      <c r="AN56" s="252"/>
      <c r="AO56" s="115">
        <f t="shared" si="20"/>
        <v>0</v>
      </c>
      <c r="AP56" s="12"/>
      <c r="AQ56" s="2"/>
      <c r="AR56" s="116">
        <f t="shared" si="21"/>
        <v>0</v>
      </c>
      <c r="AS56" s="25"/>
      <c r="AT56" s="26"/>
      <c r="AU56" s="292"/>
      <c r="AV56" s="118">
        <f t="shared" si="22"/>
        <v>0</v>
      </c>
      <c r="AW56" s="467">
        <f t="shared" si="23"/>
        <v>60</v>
      </c>
      <c r="AX56" s="482" t="s">
        <v>47</v>
      </c>
      <c r="AY56" s="365" t="s">
        <v>53</v>
      </c>
      <c r="AZ56" s="191">
        <f t="shared" si="24"/>
        <v>0.8228864299890118</v>
      </c>
      <c r="BA56" s="192">
        <f t="shared" si="25"/>
        <v>19.672131147540984</v>
      </c>
      <c r="BB56" s="414" t="s">
        <v>133</v>
      </c>
      <c r="BC56" s="419"/>
    </row>
    <row r="57" spans="1:55" ht="14.25" customHeight="1">
      <c r="A57" s="326" t="s">
        <v>200</v>
      </c>
      <c r="B57" s="332" t="s">
        <v>299</v>
      </c>
      <c r="C57" s="95"/>
      <c r="D57" s="103">
        <f t="shared" si="13"/>
        <v>0</v>
      </c>
      <c r="E57" s="401"/>
      <c r="F57" s="170">
        <f t="shared" si="14"/>
        <v>0</v>
      </c>
      <c r="G57" s="97">
        <f t="shared" si="15"/>
        <v>0</v>
      </c>
      <c r="H57" s="25" t="s">
        <v>366</v>
      </c>
      <c r="I57" s="100">
        <f t="shared" si="16"/>
        <v>15</v>
      </c>
      <c r="J57" s="12" t="s">
        <v>366</v>
      </c>
      <c r="K57" s="2"/>
      <c r="L57" s="2"/>
      <c r="M57" s="2"/>
      <c r="N57" s="11"/>
      <c r="O57" s="2"/>
      <c r="P57" s="108">
        <f t="shared" si="17"/>
        <v>15</v>
      </c>
      <c r="Q57" s="90"/>
      <c r="R57" s="165"/>
      <c r="S57" s="110">
        <f t="shared" si="18"/>
        <v>0</v>
      </c>
      <c r="T57" s="308"/>
      <c r="U57" s="2"/>
      <c r="V57" s="2"/>
      <c r="W57" s="2"/>
      <c r="X57" s="2"/>
      <c r="Y57" s="2"/>
      <c r="Z57" s="2"/>
      <c r="AA57" s="2"/>
      <c r="AB57" s="2"/>
      <c r="AC57" s="2" t="s">
        <v>366</v>
      </c>
      <c r="AD57" s="2" t="s">
        <v>366</v>
      </c>
      <c r="AE57" s="2" t="s">
        <v>366</v>
      </c>
      <c r="AF57" s="93">
        <f t="shared" si="19"/>
        <v>15</v>
      </c>
      <c r="AG57" s="25"/>
      <c r="AH57" s="26"/>
      <c r="AI57" s="252"/>
      <c r="AJ57" s="2"/>
      <c r="AK57" s="2"/>
      <c r="AL57" s="2"/>
      <c r="AM57" s="252"/>
      <c r="AN57" s="252"/>
      <c r="AO57" s="115">
        <f t="shared" si="20"/>
        <v>0</v>
      </c>
      <c r="AP57" s="12"/>
      <c r="AQ57" s="2"/>
      <c r="AR57" s="116">
        <f t="shared" si="21"/>
        <v>0</v>
      </c>
      <c r="AS57" s="25"/>
      <c r="AT57" s="26"/>
      <c r="AU57" s="292"/>
      <c r="AV57" s="118">
        <f t="shared" si="22"/>
        <v>0</v>
      </c>
      <c r="AW57" s="467">
        <f t="shared" si="23"/>
        <v>45</v>
      </c>
      <c r="AX57" s="482" t="s">
        <v>48</v>
      </c>
      <c r="AY57" s="408" t="s">
        <v>33</v>
      </c>
      <c r="AZ57" s="191">
        <f t="shared" si="24"/>
        <v>0.617164822491759</v>
      </c>
      <c r="BA57" s="192">
        <f t="shared" si="25"/>
        <v>14.754098360655737</v>
      </c>
      <c r="BB57" s="416" t="s">
        <v>299</v>
      </c>
      <c r="BC57" s="421">
        <v>-15</v>
      </c>
    </row>
    <row r="58" spans="1:55" ht="14.25" customHeight="1">
      <c r="A58" s="201" t="s">
        <v>48</v>
      </c>
      <c r="B58" s="212" t="s">
        <v>354</v>
      </c>
      <c r="C58" s="94">
        <v>-19</v>
      </c>
      <c r="D58" s="103">
        <f t="shared" si="13"/>
        <v>-19</v>
      </c>
      <c r="E58" s="399">
        <v>-2.564102564102564</v>
      </c>
      <c r="F58" s="170">
        <f t="shared" si="14"/>
        <v>0</v>
      </c>
      <c r="G58" s="97">
        <f t="shared" si="15"/>
        <v>-19</v>
      </c>
      <c r="H58" s="25"/>
      <c r="I58" s="100">
        <f t="shared" si="16"/>
        <v>0</v>
      </c>
      <c r="J58" s="12"/>
      <c r="K58" s="2"/>
      <c r="L58" s="2"/>
      <c r="M58" s="2"/>
      <c r="N58" s="11"/>
      <c r="O58" s="2"/>
      <c r="P58" s="108">
        <f t="shared" si="17"/>
        <v>0</v>
      </c>
      <c r="Q58" s="167"/>
      <c r="R58" s="164" t="s">
        <v>366</v>
      </c>
      <c r="S58" s="110">
        <f t="shared" si="18"/>
        <v>15</v>
      </c>
      <c r="T58" s="308"/>
      <c r="U58" s="2"/>
      <c r="V58" s="2"/>
      <c r="W58" s="238"/>
      <c r="X58" s="238"/>
      <c r="Y58" s="238"/>
      <c r="Z58" s="2"/>
      <c r="AA58" s="2"/>
      <c r="AB58" s="2"/>
      <c r="AC58" s="398"/>
      <c r="AD58" s="383"/>
      <c r="AE58" s="383"/>
      <c r="AF58" s="93">
        <f t="shared" si="19"/>
        <v>0</v>
      </c>
      <c r="AG58" s="390" t="s">
        <v>366</v>
      </c>
      <c r="AH58" s="252" t="s">
        <v>366</v>
      </c>
      <c r="AI58" s="252"/>
      <c r="AJ58" s="2"/>
      <c r="AK58" s="2"/>
      <c r="AL58" s="2"/>
      <c r="AM58" s="252" t="s">
        <v>366</v>
      </c>
      <c r="AN58" s="238"/>
      <c r="AO58" s="115">
        <f t="shared" si="20"/>
        <v>24</v>
      </c>
      <c r="AP58" s="12" t="s">
        <v>366</v>
      </c>
      <c r="AQ58" s="2" t="s">
        <v>366</v>
      </c>
      <c r="AR58" s="116">
        <f t="shared" si="21"/>
        <v>16</v>
      </c>
      <c r="AS58" s="25"/>
      <c r="AT58" s="26"/>
      <c r="AU58" s="292"/>
      <c r="AV58" s="118">
        <f t="shared" si="22"/>
        <v>0</v>
      </c>
      <c r="AW58" s="467">
        <f t="shared" si="23"/>
        <v>36</v>
      </c>
      <c r="AX58" s="482" t="s">
        <v>49</v>
      </c>
      <c r="AY58" s="365" t="s">
        <v>46</v>
      </c>
      <c r="AZ58" s="191">
        <f t="shared" si="24"/>
        <v>0.4937318579934072</v>
      </c>
      <c r="BA58" s="192">
        <f t="shared" si="25"/>
        <v>11.80327868852459</v>
      </c>
      <c r="BB58" s="410" t="s">
        <v>354</v>
      </c>
      <c r="BC58" s="419"/>
    </row>
    <row r="59" spans="1:55" ht="14.25" customHeight="1">
      <c r="A59" s="201" t="s">
        <v>33</v>
      </c>
      <c r="B59" s="212" t="s">
        <v>412</v>
      </c>
      <c r="C59" s="94">
        <v>-26</v>
      </c>
      <c r="D59" s="103">
        <f t="shared" si="13"/>
        <v>-26</v>
      </c>
      <c r="E59" s="399">
        <v>0</v>
      </c>
      <c r="F59" s="170">
        <f t="shared" si="14"/>
        <v>0</v>
      </c>
      <c r="G59" s="97">
        <f t="shared" si="15"/>
        <v>-26</v>
      </c>
      <c r="H59" s="25"/>
      <c r="I59" s="100">
        <f t="shared" si="16"/>
        <v>0</v>
      </c>
      <c r="J59" s="12"/>
      <c r="K59" s="2"/>
      <c r="L59" s="2"/>
      <c r="M59" s="2"/>
      <c r="N59" s="11"/>
      <c r="O59" s="2"/>
      <c r="P59" s="108">
        <f t="shared" si="17"/>
        <v>0</v>
      </c>
      <c r="Q59" s="12"/>
      <c r="R59" s="164"/>
      <c r="S59" s="110">
        <f t="shared" si="18"/>
        <v>0</v>
      </c>
      <c r="T59" s="12" t="s">
        <v>366</v>
      </c>
      <c r="U59" s="2"/>
      <c r="V59" s="2" t="s">
        <v>366</v>
      </c>
      <c r="W59" s="2" t="s">
        <v>366</v>
      </c>
      <c r="X59" s="2" t="s">
        <v>366</v>
      </c>
      <c r="Y59" s="2" t="s">
        <v>366</v>
      </c>
      <c r="Z59" s="2"/>
      <c r="AA59" s="2" t="s">
        <v>366</v>
      </c>
      <c r="AB59" s="2"/>
      <c r="AC59" s="2" t="s">
        <v>366</v>
      </c>
      <c r="AD59" s="2" t="s">
        <v>366</v>
      </c>
      <c r="AE59" s="2" t="s">
        <v>366</v>
      </c>
      <c r="AF59" s="93">
        <f t="shared" si="19"/>
        <v>45</v>
      </c>
      <c r="AG59" s="127"/>
      <c r="AH59" s="2"/>
      <c r="AI59" s="252"/>
      <c r="AJ59" s="2"/>
      <c r="AK59" s="2"/>
      <c r="AL59" s="2"/>
      <c r="AM59" s="252"/>
      <c r="AN59" s="252"/>
      <c r="AO59" s="115">
        <f t="shared" si="20"/>
        <v>0</v>
      </c>
      <c r="AP59" s="12"/>
      <c r="AQ59" s="2"/>
      <c r="AR59" s="116">
        <f t="shared" si="21"/>
        <v>0</v>
      </c>
      <c r="AS59" s="25" t="s">
        <v>366</v>
      </c>
      <c r="AT59" s="26"/>
      <c r="AU59" s="292"/>
      <c r="AV59" s="118">
        <f t="shared" si="22"/>
        <v>15</v>
      </c>
      <c r="AW59" s="468">
        <f t="shared" si="23"/>
        <v>34</v>
      </c>
      <c r="AX59" s="482" t="s">
        <v>50</v>
      </c>
      <c r="AY59" s="408" t="s">
        <v>36</v>
      </c>
      <c r="AZ59" s="191">
        <f t="shared" si="24"/>
        <v>0.4663023103271068</v>
      </c>
      <c r="BA59" s="192">
        <f t="shared" si="25"/>
        <v>11.147540983606557</v>
      </c>
      <c r="BB59" s="410" t="s">
        <v>412</v>
      </c>
      <c r="BC59" s="421">
        <v>-14</v>
      </c>
    </row>
    <row r="60" spans="1:55" ht="14.25" customHeight="1">
      <c r="A60" s="201" t="s">
        <v>35</v>
      </c>
      <c r="B60" s="212" t="s">
        <v>375</v>
      </c>
      <c r="C60" s="94">
        <v>-32</v>
      </c>
      <c r="D60" s="103">
        <f t="shared" si="13"/>
        <v>-32</v>
      </c>
      <c r="E60" s="404">
        <v>0</v>
      </c>
      <c r="F60" s="170">
        <f t="shared" si="14"/>
        <v>0</v>
      </c>
      <c r="G60" s="97">
        <f t="shared" si="15"/>
        <v>-32</v>
      </c>
      <c r="H60" s="25" t="s">
        <v>366</v>
      </c>
      <c r="I60" s="100">
        <f t="shared" si="16"/>
        <v>15</v>
      </c>
      <c r="J60" s="12" t="s">
        <v>366</v>
      </c>
      <c r="K60" s="2"/>
      <c r="L60" s="2"/>
      <c r="M60" s="2"/>
      <c r="N60" s="2"/>
      <c r="O60" s="52"/>
      <c r="P60" s="108">
        <f t="shared" si="17"/>
        <v>15</v>
      </c>
      <c r="Q60" s="12"/>
      <c r="R60" s="164" t="s">
        <v>366</v>
      </c>
      <c r="S60" s="110">
        <f t="shared" si="18"/>
        <v>15</v>
      </c>
      <c r="T60" s="12"/>
      <c r="U60" s="2"/>
      <c r="V60" s="2"/>
      <c r="W60" s="2"/>
      <c r="X60" s="2"/>
      <c r="Y60" s="164"/>
      <c r="Z60" s="164"/>
      <c r="AA60" s="164"/>
      <c r="AB60" s="164"/>
      <c r="AC60" s="164"/>
      <c r="AD60" s="164"/>
      <c r="AE60" s="164" t="s">
        <v>366</v>
      </c>
      <c r="AF60" s="93">
        <f t="shared" si="19"/>
        <v>5</v>
      </c>
      <c r="AG60" s="12"/>
      <c r="AH60" s="2"/>
      <c r="AI60" s="252" t="s">
        <v>366</v>
      </c>
      <c r="AJ60" s="2"/>
      <c r="AK60" s="2"/>
      <c r="AL60" s="2"/>
      <c r="AM60" s="252"/>
      <c r="AN60" s="252"/>
      <c r="AO60" s="115">
        <f t="shared" si="20"/>
        <v>8</v>
      </c>
      <c r="AP60" s="12"/>
      <c r="AQ60" s="237"/>
      <c r="AR60" s="116">
        <f t="shared" si="21"/>
        <v>0</v>
      </c>
      <c r="AS60" s="25"/>
      <c r="AT60" s="26"/>
      <c r="AU60" s="292"/>
      <c r="AV60" s="118">
        <f t="shared" si="22"/>
        <v>0</v>
      </c>
      <c r="AW60" s="468">
        <f t="shared" si="23"/>
        <v>26</v>
      </c>
      <c r="AX60" s="482" t="s">
        <v>51</v>
      </c>
      <c r="AY60" s="365" t="s">
        <v>45</v>
      </c>
      <c r="AZ60" s="191">
        <f t="shared" si="24"/>
        <v>0.3565841196619052</v>
      </c>
      <c r="BA60" s="192">
        <f t="shared" si="25"/>
        <v>8.524590163934425</v>
      </c>
      <c r="BB60" s="410" t="s">
        <v>375</v>
      </c>
      <c r="BC60" s="419"/>
    </row>
    <row r="61" spans="1:55" ht="14.25" customHeight="1">
      <c r="A61" s="201" t="s">
        <v>43</v>
      </c>
      <c r="B61" s="212" t="s">
        <v>236</v>
      </c>
      <c r="C61" s="94">
        <v>-21</v>
      </c>
      <c r="D61" s="103">
        <f t="shared" si="13"/>
        <v>-21</v>
      </c>
      <c r="E61" s="399">
        <v>-1.9801980198019802</v>
      </c>
      <c r="F61" s="170">
        <f t="shared" si="14"/>
        <v>0</v>
      </c>
      <c r="G61" s="97">
        <f t="shared" si="15"/>
        <v>-21</v>
      </c>
      <c r="H61" s="25"/>
      <c r="I61" s="100">
        <f t="shared" si="16"/>
        <v>0</v>
      </c>
      <c r="J61" s="12"/>
      <c r="K61" s="2"/>
      <c r="L61" s="2"/>
      <c r="M61" s="2"/>
      <c r="N61" s="11"/>
      <c r="O61" s="2"/>
      <c r="P61" s="108">
        <f t="shared" si="17"/>
        <v>0</v>
      </c>
      <c r="Q61" s="167"/>
      <c r="R61" s="164" t="s">
        <v>366</v>
      </c>
      <c r="S61" s="110">
        <f t="shared" si="18"/>
        <v>15</v>
      </c>
      <c r="T61" s="12"/>
      <c r="U61" s="2"/>
      <c r="V61" s="2" t="s">
        <v>366</v>
      </c>
      <c r="W61" s="2"/>
      <c r="X61" s="2"/>
      <c r="Y61" s="2"/>
      <c r="Z61" s="2" t="s">
        <v>366</v>
      </c>
      <c r="AA61" s="2"/>
      <c r="AB61" s="2"/>
      <c r="AC61" s="238"/>
      <c r="AD61" s="238"/>
      <c r="AE61" s="238"/>
      <c r="AF61" s="93">
        <f t="shared" si="19"/>
        <v>10</v>
      </c>
      <c r="AG61" s="406" t="s">
        <v>366</v>
      </c>
      <c r="AH61" s="26"/>
      <c r="AI61" s="252"/>
      <c r="AJ61" s="2"/>
      <c r="AK61" s="2"/>
      <c r="AL61" s="2"/>
      <c r="AM61" s="252"/>
      <c r="AN61" s="238"/>
      <c r="AO61" s="115">
        <f t="shared" si="20"/>
        <v>8</v>
      </c>
      <c r="AP61" s="12" t="s">
        <v>366</v>
      </c>
      <c r="AQ61" s="2"/>
      <c r="AR61" s="116">
        <f t="shared" si="21"/>
        <v>8</v>
      </c>
      <c r="AS61" s="25"/>
      <c r="AT61" s="26"/>
      <c r="AU61" s="292"/>
      <c r="AV61" s="118">
        <f t="shared" si="22"/>
        <v>0</v>
      </c>
      <c r="AW61" s="467">
        <f t="shared" si="23"/>
        <v>20</v>
      </c>
      <c r="AX61" s="482" t="s">
        <v>52</v>
      </c>
      <c r="AY61" s="365" t="s">
        <v>51</v>
      </c>
      <c r="AZ61" s="191">
        <f t="shared" si="24"/>
        <v>0.274295476663004</v>
      </c>
      <c r="BA61" s="192">
        <f t="shared" si="25"/>
        <v>6.557377049180328</v>
      </c>
      <c r="BB61" s="410" t="s">
        <v>236</v>
      </c>
      <c r="BC61" s="419"/>
    </row>
    <row r="62" spans="1:55" ht="14.25" customHeight="1">
      <c r="A62" s="201" t="s">
        <v>54</v>
      </c>
      <c r="B62" s="212" t="s">
        <v>311</v>
      </c>
      <c r="C62" s="94">
        <v>-25</v>
      </c>
      <c r="D62" s="103">
        <f t="shared" si="13"/>
        <v>-25</v>
      </c>
      <c r="E62" s="399">
        <v>0</v>
      </c>
      <c r="F62" s="170">
        <f t="shared" si="14"/>
        <v>0</v>
      </c>
      <c r="G62" s="97">
        <f t="shared" si="15"/>
        <v>-25</v>
      </c>
      <c r="H62" s="25"/>
      <c r="I62" s="100">
        <f t="shared" si="16"/>
        <v>0</v>
      </c>
      <c r="J62" s="12"/>
      <c r="K62" s="2"/>
      <c r="L62" s="2"/>
      <c r="M62" s="2"/>
      <c r="N62" s="11"/>
      <c r="O62" s="2"/>
      <c r="P62" s="108">
        <f t="shared" si="17"/>
        <v>0</v>
      </c>
      <c r="Q62" s="167"/>
      <c r="R62" s="164"/>
      <c r="S62" s="110">
        <f t="shared" si="18"/>
        <v>0</v>
      </c>
      <c r="T62" s="308"/>
      <c r="U62" s="238"/>
      <c r="V62" s="238"/>
      <c r="W62" s="238"/>
      <c r="X62" s="2"/>
      <c r="Y62" s="2"/>
      <c r="Z62" s="2"/>
      <c r="AA62" s="2"/>
      <c r="AB62" s="238"/>
      <c r="AC62" s="238" t="s">
        <v>366</v>
      </c>
      <c r="AD62" s="398"/>
      <c r="AE62" s="398"/>
      <c r="AF62" s="93">
        <f t="shared" si="19"/>
        <v>5</v>
      </c>
      <c r="AG62" s="12"/>
      <c r="AH62" s="2"/>
      <c r="AI62" s="252"/>
      <c r="AJ62" s="2"/>
      <c r="AK62" s="2"/>
      <c r="AL62" s="2"/>
      <c r="AM62" s="252"/>
      <c r="AN62" s="2" t="s">
        <v>366</v>
      </c>
      <c r="AO62" s="115">
        <f t="shared" si="20"/>
        <v>8</v>
      </c>
      <c r="AP62" s="12"/>
      <c r="AQ62" s="2"/>
      <c r="AR62" s="116">
        <f t="shared" si="21"/>
        <v>0</v>
      </c>
      <c r="AS62" s="25"/>
      <c r="AT62" s="26"/>
      <c r="AU62" s="292"/>
      <c r="AV62" s="118">
        <f t="shared" si="22"/>
        <v>0</v>
      </c>
      <c r="AW62" s="467">
        <f t="shared" si="23"/>
        <v>-12</v>
      </c>
      <c r="AX62" s="482" t="s">
        <v>53</v>
      </c>
      <c r="AY62" s="365" t="s">
        <v>55</v>
      </c>
      <c r="AZ62" s="191">
        <f t="shared" si="24"/>
        <v>-0.16457728599780239</v>
      </c>
      <c r="BA62" s="192">
        <f t="shared" si="25"/>
        <v>-3.934426229508197</v>
      </c>
      <c r="BB62" s="410" t="s">
        <v>311</v>
      </c>
      <c r="BC62" s="419"/>
    </row>
    <row r="63" spans="1:55" ht="14.25" customHeight="1" thickBot="1">
      <c r="A63" s="441" t="s">
        <v>11</v>
      </c>
      <c r="B63" s="442" t="s">
        <v>493</v>
      </c>
      <c r="C63" s="443">
        <v>-33</v>
      </c>
      <c r="D63" s="444">
        <f t="shared" si="13"/>
        <v>-33</v>
      </c>
      <c r="E63" s="445">
        <v>-0.9090909090909091</v>
      </c>
      <c r="F63" s="444">
        <f t="shared" si="14"/>
        <v>0</v>
      </c>
      <c r="G63" s="393">
        <f t="shared" si="15"/>
        <v>-33</v>
      </c>
      <c r="H63" s="70"/>
      <c r="I63" s="446">
        <f t="shared" si="16"/>
        <v>0</v>
      </c>
      <c r="J63" s="63"/>
      <c r="K63" s="66"/>
      <c r="L63" s="66"/>
      <c r="M63" s="66"/>
      <c r="N63" s="447"/>
      <c r="O63" s="66"/>
      <c r="P63" s="396">
        <f t="shared" si="17"/>
        <v>0</v>
      </c>
      <c r="Q63" s="63"/>
      <c r="R63" s="448"/>
      <c r="S63" s="394">
        <f t="shared" si="18"/>
        <v>0</v>
      </c>
      <c r="T63" s="449">
        <v>2017</v>
      </c>
      <c r="U63" s="66"/>
      <c r="V63" s="66"/>
      <c r="W63" s="66"/>
      <c r="X63" s="66"/>
      <c r="Y63" s="66"/>
      <c r="Z63" s="66"/>
      <c r="AA63" s="66"/>
      <c r="AB63" s="66"/>
      <c r="AC63" s="450"/>
      <c r="AD63" s="450" t="s">
        <v>366</v>
      </c>
      <c r="AE63" s="451"/>
      <c r="AF63" s="395">
        <f t="shared" si="19"/>
        <v>5</v>
      </c>
      <c r="AG63" s="63"/>
      <c r="AH63" s="66"/>
      <c r="AI63" s="452"/>
      <c r="AJ63" s="66"/>
      <c r="AK63" s="66"/>
      <c r="AL63" s="66"/>
      <c r="AM63" s="452"/>
      <c r="AN63" s="452"/>
      <c r="AO63" s="92">
        <f t="shared" si="20"/>
        <v>0</v>
      </c>
      <c r="AP63" s="63" t="s">
        <v>366</v>
      </c>
      <c r="AQ63" s="66"/>
      <c r="AR63" s="397">
        <f t="shared" si="21"/>
        <v>8</v>
      </c>
      <c r="AS63" s="70"/>
      <c r="AT63" s="405"/>
      <c r="AU63" s="453"/>
      <c r="AV63" s="391">
        <f t="shared" si="22"/>
        <v>0</v>
      </c>
      <c r="AW63" s="469">
        <f t="shared" si="23"/>
        <v>-20</v>
      </c>
      <c r="AX63" s="484" t="s">
        <v>54</v>
      </c>
      <c r="AY63" s="454" t="s">
        <v>54</v>
      </c>
      <c r="AZ63" s="193">
        <f t="shared" si="24"/>
        <v>-0.274295476663004</v>
      </c>
      <c r="BA63" s="194">
        <f t="shared" si="25"/>
        <v>-6.557377049180328</v>
      </c>
      <c r="BB63" s="417" t="s">
        <v>68</v>
      </c>
      <c r="BC63" s="423"/>
    </row>
    <row r="64" spans="1:55" s="81" customFormat="1" ht="24" customHeight="1" thickBot="1">
      <c r="A64" s="1001" t="s">
        <v>117</v>
      </c>
      <c r="B64" s="1002"/>
      <c r="C64" s="78">
        <f>SUM(C6:C63)</f>
        <v>-68</v>
      </c>
      <c r="D64" s="105">
        <f>SUM(D6:D63)</f>
        <v>-68</v>
      </c>
      <c r="E64" s="79">
        <f>SUM(E6:E63)</f>
        <v>-10.749223260539855</v>
      </c>
      <c r="F64" s="105">
        <f>SUM(F6:F63)</f>
        <v>67.40715089944815</v>
      </c>
      <c r="G64" s="99">
        <f>SUM(G6:G63)</f>
        <v>-0.5928491005517458</v>
      </c>
      <c r="H64" s="78">
        <f>COUNTA(H6:H63)</f>
        <v>40</v>
      </c>
      <c r="I64" s="102">
        <f>SUM(I6:I63)</f>
        <v>600</v>
      </c>
      <c r="J64" s="78">
        <f aca="true" t="shared" si="26" ref="J64:O64">COUNTA(J6:J63)</f>
        <v>35</v>
      </c>
      <c r="K64" s="79">
        <f t="shared" si="26"/>
        <v>11</v>
      </c>
      <c r="L64" s="347">
        <f t="shared" si="26"/>
        <v>0</v>
      </c>
      <c r="M64" s="79">
        <f t="shared" si="26"/>
        <v>0</v>
      </c>
      <c r="N64" s="79">
        <f t="shared" si="26"/>
        <v>0</v>
      </c>
      <c r="O64" s="79">
        <f t="shared" si="26"/>
        <v>0</v>
      </c>
      <c r="P64" s="111">
        <f>SUM(P6:P63)</f>
        <v>690</v>
      </c>
      <c r="Q64" s="78">
        <f>COUNTA(Q6:Q63)</f>
        <v>0</v>
      </c>
      <c r="R64" s="79">
        <f>COUNTA(R6:R63)</f>
        <v>46</v>
      </c>
      <c r="S64" s="112">
        <f>SUM(S6:S63)</f>
        <v>690</v>
      </c>
      <c r="T64" s="455">
        <f aca="true" t="shared" si="27" ref="T64:AE64">COUNTA(T6:T63)</f>
        <v>43</v>
      </c>
      <c r="U64" s="347">
        <f t="shared" si="27"/>
        <v>47</v>
      </c>
      <c r="V64" s="347">
        <f t="shared" si="27"/>
        <v>45</v>
      </c>
      <c r="W64" s="347">
        <f t="shared" si="27"/>
        <v>44</v>
      </c>
      <c r="X64" s="347">
        <f t="shared" si="27"/>
        <v>43</v>
      </c>
      <c r="Y64" s="347">
        <f t="shared" si="27"/>
        <v>44</v>
      </c>
      <c r="Z64" s="347">
        <f t="shared" si="27"/>
        <v>42</v>
      </c>
      <c r="AA64" s="347">
        <f t="shared" si="27"/>
        <v>41</v>
      </c>
      <c r="AB64" s="347">
        <f t="shared" si="27"/>
        <v>39</v>
      </c>
      <c r="AC64" s="347">
        <f t="shared" si="27"/>
        <v>45</v>
      </c>
      <c r="AD64" s="347">
        <f t="shared" si="27"/>
        <v>49</v>
      </c>
      <c r="AE64" s="347">
        <f t="shared" si="27"/>
        <v>47</v>
      </c>
      <c r="AF64" s="456">
        <f>SUM(AF6:AF63)</f>
        <v>2640</v>
      </c>
      <c r="AG64" s="455">
        <f aca="true" t="shared" si="28" ref="AG64:AN64">COUNTA(AG6:AG63)</f>
        <v>33</v>
      </c>
      <c r="AH64" s="458">
        <f t="shared" si="28"/>
        <v>26</v>
      </c>
      <c r="AI64" s="347">
        <f t="shared" si="28"/>
        <v>33</v>
      </c>
      <c r="AJ64" s="347">
        <f t="shared" si="28"/>
        <v>21</v>
      </c>
      <c r="AK64" s="347">
        <f t="shared" si="28"/>
        <v>3</v>
      </c>
      <c r="AL64" s="347">
        <f t="shared" si="28"/>
        <v>2</v>
      </c>
      <c r="AM64" s="347">
        <f>COUNTA(AM6:AM63)</f>
        <v>36</v>
      </c>
      <c r="AN64" s="347">
        <f t="shared" si="28"/>
        <v>16</v>
      </c>
      <c r="AO64" s="459">
        <f>SUM(AO6:AO63)</f>
        <v>1336</v>
      </c>
      <c r="AP64" s="455">
        <f>COUNTA(AP6:AP63)</f>
        <v>36</v>
      </c>
      <c r="AQ64" s="347">
        <f>COUNTA(AQ6:AQ63)</f>
        <v>26</v>
      </c>
      <c r="AR64" s="460">
        <f>SUM(AR6:AR63)</f>
        <v>496</v>
      </c>
      <c r="AS64" s="455">
        <f>COUNTA(AS6:AS63)</f>
        <v>15</v>
      </c>
      <c r="AT64" s="347">
        <f>COUNTA(AT6:AT63)</f>
        <v>9</v>
      </c>
      <c r="AU64" s="461">
        <f>COUNTA(AU6:AU63)</f>
        <v>32</v>
      </c>
      <c r="AV64" s="462">
        <f>SUM(AV6:AV63)</f>
        <v>840</v>
      </c>
      <c r="AW64" s="470">
        <f t="shared" si="23"/>
        <v>7291.407150899448</v>
      </c>
      <c r="AX64" s="485" t="s">
        <v>119</v>
      </c>
      <c r="AY64" s="363" t="s">
        <v>119</v>
      </c>
      <c r="AZ64" s="195">
        <f>SUM(AZ6:AZ63)</f>
        <v>100.00000000000003</v>
      </c>
      <c r="BA64" s="197">
        <f>SUM(BA6:BA63)</f>
        <v>2390.625295376869</v>
      </c>
      <c r="BB64" s="357" t="s">
        <v>117</v>
      </c>
      <c r="BC64" s="363" t="s">
        <v>119</v>
      </c>
    </row>
    <row r="65" spans="1:55" s="75" customFormat="1" ht="24" customHeight="1">
      <c r="A65" s="985" t="s">
        <v>176</v>
      </c>
      <c r="B65" s="986"/>
      <c r="C65" s="959" t="s">
        <v>475</v>
      </c>
      <c r="D65" s="944"/>
      <c r="E65" s="944"/>
      <c r="F65" s="944"/>
      <c r="G65" s="945"/>
      <c r="H65" s="980" t="s">
        <v>477</v>
      </c>
      <c r="I65" s="981"/>
      <c r="J65" s="959" t="s">
        <v>475</v>
      </c>
      <c r="K65" s="944"/>
      <c r="L65" s="944"/>
      <c r="M65" s="944"/>
      <c r="N65" s="944"/>
      <c r="O65" s="944"/>
      <c r="P65" s="945"/>
      <c r="Q65" s="959" t="s">
        <v>475</v>
      </c>
      <c r="R65" s="944"/>
      <c r="S65" s="945"/>
      <c r="T65" s="959" t="s">
        <v>474</v>
      </c>
      <c r="U65" s="944"/>
      <c r="V65" s="944"/>
      <c r="W65" s="944"/>
      <c r="X65" s="944"/>
      <c r="Y65" s="944"/>
      <c r="Z65" s="944"/>
      <c r="AA65" s="944"/>
      <c r="AB65" s="944"/>
      <c r="AC65" s="944"/>
      <c r="AD65" s="944"/>
      <c r="AE65" s="944"/>
      <c r="AF65" s="945"/>
      <c r="AG65" s="943" t="s">
        <v>179</v>
      </c>
      <c r="AH65" s="1089"/>
      <c r="AI65" s="944"/>
      <c r="AJ65" s="944"/>
      <c r="AK65" s="944"/>
      <c r="AL65" s="944"/>
      <c r="AM65" s="944"/>
      <c r="AN65" s="944"/>
      <c r="AO65" s="1048"/>
      <c r="AP65" s="959" t="s">
        <v>475</v>
      </c>
      <c r="AQ65" s="944"/>
      <c r="AR65" s="945"/>
      <c r="AS65" s="959" t="s">
        <v>177</v>
      </c>
      <c r="AT65" s="944"/>
      <c r="AU65" s="1048"/>
      <c r="AV65" s="945"/>
      <c r="AW65" s="471">
        <f>SUM(AW6:AW63)</f>
        <v>7291.4071508994475</v>
      </c>
      <c r="AX65" s="486"/>
      <c r="AY65" s="183"/>
      <c r="AZ65" s="185"/>
      <c r="BA65" s="186"/>
      <c r="BB65" s="475"/>
      <c r="BC65" s="476"/>
    </row>
    <row r="66" spans="1:55" s="76" customFormat="1" ht="24" customHeight="1">
      <c r="A66" s="987"/>
      <c r="B66" s="988"/>
      <c r="C66" s="1051"/>
      <c r="D66" s="1052"/>
      <c r="E66" s="1052"/>
      <c r="F66" s="1052"/>
      <c r="G66" s="1053"/>
      <c r="H66" s="1054"/>
      <c r="I66" s="1055"/>
      <c r="J66" s="1090"/>
      <c r="K66" s="999"/>
      <c r="L66" s="999"/>
      <c r="M66" s="999"/>
      <c r="N66" s="999"/>
      <c r="O66" s="999"/>
      <c r="P66" s="1000"/>
      <c r="Q66" s="968" t="s">
        <v>476</v>
      </c>
      <c r="R66" s="969"/>
      <c r="S66" s="970"/>
      <c r="T66" s="962"/>
      <c r="U66" s="963"/>
      <c r="V66" s="963"/>
      <c r="W66" s="963"/>
      <c r="X66" s="963"/>
      <c r="Y66" s="963"/>
      <c r="Z66" s="963"/>
      <c r="AA66" s="963"/>
      <c r="AB66" s="963"/>
      <c r="AC66" s="963"/>
      <c r="AD66" s="963"/>
      <c r="AE66" s="963"/>
      <c r="AF66" s="964"/>
      <c r="AG66" s="1056"/>
      <c r="AH66" s="1091"/>
      <c r="AI66" s="1024"/>
      <c r="AJ66" s="1024"/>
      <c r="AK66" s="1024"/>
      <c r="AL66" s="1024"/>
      <c r="AM66" s="1024"/>
      <c r="AN66" s="1024"/>
      <c r="AO66" s="1057"/>
      <c r="AP66" s="968" t="s">
        <v>478</v>
      </c>
      <c r="AQ66" s="969"/>
      <c r="AR66" s="970"/>
      <c r="AS66" s="1129" t="s">
        <v>485</v>
      </c>
      <c r="AT66" s="1104"/>
      <c r="AU66" s="1104"/>
      <c r="AV66" s="1105"/>
      <c r="AW66" s="472">
        <f>58*BA5</f>
        <v>17690</v>
      </c>
      <c r="AX66" s="487"/>
      <c r="AY66" s="200">
        <f>AW64/AW66*100</f>
        <v>41.21767750649773</v>
      </c>
      <c r="AZ66" s="201"/>
      <c r="BA66" s="257">
        <f>BA64/58</f>
        <v>41.21767750649774</v>
      </c>
      <c r="BB66" s="477"/>
      <c r="BC66" s="478"/>
    </row>
    <row r="67" spans="1:55" s="76" customFormat="1" ht="24" customHeight="1" thickBot="1">
      <c r="A67" s="1049" t="s">
        <v>363</v>
      </c>
      <c r="B67" s="1050"/>
      <c r="C67" s="922" t="s">
        <v>180</v>
      </c>
      <c r="D67" s="923"/>
      <c r="E67" s="923"/>
      <c r="F67" s="923"/>
      <c r="G67" s="924"/>
      <c r="H67" s="960" t="s">
        <v>180</v>
      </c>
      <c r="I67" s="961"/>
      <c r="J67" s="922" t="s">
        <v>180</v>
      </c>
      <c r="K67" s="923"/>
      <c r="L67" s="923"/>
      <c r="M67" s="923"/>
      <c r="N67" s="923"/>
      <c r="O67" s="923"/>
      <c r="P67" s="924"/>
      <c r="Q67" s="925" t="s">
        <v>403</v>
      </c>
      <c r="R67" s="926"/>
      <c r="S67" s="927"/>
      <c r="T67" s="928" t="s">
        <v>182</v>
      </c>
      <c r="U67" s="929"/>
      <c r="V67" s="929"/>
      <c r="W67" s="929"/>
      <c r="X67" s="929"/>
      <c r="Y67" s="929"/>
      <c r="Z67" s="929"/>
      <c r="AA67" s="929"/>
      <c r="AB67" s="929"/>
      <c r="AC67" s="929"/>
      <c r="AD67" s="929"/>
      <c r="AE67" s="929"/>
      <c r="AF67" s="930"/>
      <c r="AG67" s="1058" t="s">
        <v>180</v>
      </c>
      <c r="AH67" s="1086"/>
      <c r="AI67" s="1059"/>
      <c r="AJ67" s="1059"/>
      <c r="AK67" s="1059"/>
      <c r="AL67" s="1059"/>
      <c r="AM67" s="1059"/>
      <c r="AN67" s="1059"/>
      <c r="AO67" s="1060"/>
      <c r="AP67" s="1088" t="s">
        <v>349</v>
      </c>
      <c r="AQ67" s="926"/>
      <c r="AR67" s="927"/>
      <c r="AS67" s="1084" t="s">
        <v>473</v>
      </c>
      <c r="AT67" s="929"/>
      <c r="AU67" s="929"/>
      <c r="AV67" s="930"/>
      <c r="AW67" s="473" t="s">
        <v>457</v>
      </c>
      <c r="AX67" s="488"/>
      <c r="AY67" s="204" t="s">
        <v>456</v>
      </c>
      <c r="AZ67" s="205"/>
      <c r="BA67" s="206" t="s">
        <v>365</v>
      </c>
      <c r="BB67" s="477"/>
      <c r="BC67" s="478"/>
    </row>
    <row r="68" spans="1:56" s="76" customFormat="1" ht="24" customHeight="1" thickBot="1">
      <c r="A68" s="1049" t="s">
        <v>270</v>
      </c>
      <c r="B68" s="1050"/>
      <c r="C68" s="922"/>
      <c r="D68" s="923"/>
      <c r="E68" s="923"/>
      <c r="F68" s="923"/>
      <c r="G68" s="924"/>
      <c r="H68" s="960"/>
      <c r="I68" s="961"/>
      <c r="J68" s="922"/>
      <c r="K68" s="923"/>
      <c r="L68" s="923"/>
      <c r="M68" s="923"/>
      <c r="N68" s="923"/>
      <c r="O68" s="923"/>
      <c r="P68" s="924"/>
      <c r="Q68" s="925"/>
      <c r="R68" s="926"/>
      <c r="S68" s="927"/>
      <c r="T68" s="1085" t="s">
        <v>405</v>
      </c>
      <c r="U68" s="966"/>
      <c r="V68" s="966"/>
      <c r="W68" s="966"/>
      <c r="X68" s="966"/>
      <c r="Y68" s="966"/>
      <c r="Z68" s="966"/>
      <c r="AA68" s="966"/>
      <c r="AB68" s="966"/>
      <c r="AC68" s="966"/>
      <c r="AD68" s="966"/>
      <c r="AE68" s="966"/>
      <c r="AF68" s="967"/>
      <c r="AG68" s="1058"/>
      <c r="AH68" s="1086"/>
      <c r="AI68" s="1059"/>
      <c r="AJ68" s="1059"/>
      <c r="AK68" s="1059"/>
      <c r="AL68" s="1059"/>
      <c r="AM68" s="1059"/>
      <c r="AN68" s="1059"/>
      <c r="AO68" s="1060"/>
      <c r="AP68" s="925"/>
      <c r="AQ68" s="926"/>
      <c r="AR68" s="927"/>
      <c r="AS68" s="1084" t="s">
        <v>472</v>
      </c>
      <c r="AT68" s="929"/>
      <c r="AU68" s="929"/>
      <c r="AV68" s="930"/>
      <c r="AW68" s="474"/>
      <c r="AX68" s="489"/>
      <c r="AY68" s="184"/>
      <c r="AZ68" s="187"/>
      <c r="BA68" s="188"/>
      <c r="BB68" s="479"/>
      <c r="BC68" s="480"/>
      <c r="BD68" s="198"/>
    </row>
    <row r="69" ht="35.25" customHeight="1" thickBot="1">
      <c r="N69" s="4"/>
    </row>
    <row r="70" spans="1:14" ht="21" customHeight="1" thickBot="1">
      <c r="A70" s="1130" t="s">
        <v>174</v>
      </c>
      <c r="B70" s="1131"/>
      <c r="C70" s="1132"/>
      <c r="D70" s="1132"/>
      <c r="E70" s="1132"/>
      <c r="F70" s="1132"/>
      <c r="G70" s="1133"/>
      <c r="H70" s="1133"/>
      <c r="I70" s="1133"/>
      <c r="J70" s="1133"/>
      <c r="K70" s="1133"/>
      <c r="L70" s="1134"/>
      <c r="N70" s="4"/>
    </row>
    <row r="71" spans="1:31" ht="19.5" customHeight="1">
      <c r="A71" s="25" t="s">
        <v>62</v>
      </c>
      <c r="B71" s="74" t="s">
        <v>61</v>
      </c>
      <c r="C71" s="12" t="s">
        <v>108</v>
      </c>
      <c r="D71" s="982" t="s">
        <v>109</v>
      </c>
      <c r="E71" s="1135"/>
      <c r="F71" s="1135"/>
      <c r="G71" s="1136"/>
      <c r="H71" s="162"/>
      <c r="I71" s="982" t="s">
        <v>173</v>
      </c>
      <c r="J71" s="1135"/>
      <c r="K71" s="1135"/>
      <c r="L71" s="1136"/>
      <c r="M71" s="341"/>
      <c r="N71" s="4"/>
      <c r="T71" s="386"/>
      <c r="U71" s="1137"/>
      <c r="V71" s="1137"/>
      <c r="W71" s="1137"/>
      <c r="X71" s="1137"/>
      <c r="Y71" s="1137"/>
      <c r="Z71" s="1137"/>
      <c r="AA71" s="1137"/>
      <c r="AB71" s="1137"/>
      <c r="AC71" s="1137"/>
      <c r="AD71" s="1137"/>
      <c r="AE71" s="1137"/>
    </row>
    <row r="72" spans="1:31" ht="19.5" customHeight="1">
      <c r="A72" s="12" t="s">
        <v>92</v>
      </c>
      <c r="B72" s="64" t="s">
        <v>93</v>
      </c>
      <c r="C72" s="12" t="s">
        <v>111</v>
      </c>
      <c r="D72" s="900" t="s">
        <v>112</v>
      </c>
      <c r="E72" s="1104"/>
      <c r="F72" s="1104"/>
      <c r="G72" s="1105"/>
      <c r="H72" s="339"/>
      <c r="I72" s="900" t="s">
        <v>418</v>
      </c>
      <c r="J72" s="1104"/>
      <c r="K72" s="1104"/>
      <c r="L72" s="1105"/>
      <c r="M72" s="341"/>
      <c r="N72" s="4"/>
      <c r="T72" s="386"/>
      <c r="U72" s="1137"/>
      <c r="V72" s="1137"/>
      <c r="W72" s="1137"/>
      <c r="X72" s="1137"/>
      <c r="Y72" s="1137"/>
      <c r="Z72" s="1137"/>
      <c r="AA72" s="1137"/>
      <c r="AB72" s="1137"/>
      <c r="AC72" s="1137"/>
      <c r="AD72" s="1137"/>
      <c r="AE72" s="1137"/>
    </row>
    <row r="73" spans="1:21" ht="19.5" customHeight="1">
      <c r="A73" s="12" t="s">
        <v>94</v>
      </c>
      <c r="B73" s="64" t="s">
        <v>95</v>
      </c>
      <c r="C73" s="12" t="s">
        <v>113</v>
      </c>
      <c r="D73" s="900" t="s">
        <v>149</v>
      </c>
      <c r="E73" s="1104"/>
      <c r="F73" s="1104"/>
      <c r="G73" s="1105"/>
      <c r="H73" s="329"/>
      <c r="I73" s="900" t="s">
        <v>419</v>
      </c>
      <c r="J73" s="1104"/>
      <c r="K73" s="1104"/>
      <c r="L73" s="1105"/>
      <c r="N73" s="4"/>
      <c r="U73" s="297"/>
    </row>
    <row r="74" spans="1:21" ht="22.5" customHeight="1">
      <c r="A74" s="12" t="s">
        <v>251</v>
      </c>
      <c r="B74" s="64" t="s">
        <v>252</v>
      </c>
      <c r="C74" s="235" t="s">
        <v>336</v>
      </c>
      <c r="D74" s="1138" t="s">
        <v>337</v>
      </c>
      <c r="E74" s="1139"/>
      <c r="F74" s="1139"/>
      <c r="G74" s="1140"/>
      <c r="H74" s="90"/>
      <c r="I74" s="900" t="s">
        <v>253</v>
      </c>
      <c r="J74" s="1104"/>
      <c r="K74" s="1104"/>
      <c r="L74" s="1105"/>
      <c r="N74" s="4"/>
      <c r="U74" s="298"/>
    </row>
    <row r="75" spans="1:14" ht="19.5" customHeight="1">
      <c r="A75" s="12" t="s">
        <v>99</v>
      </c>
      <c r="B75" s="64" t="s">
        <v>130</v>
      </c>
      <c r="C75" s="384" t="s">
        <v>463</v>
      </c>
      <c r="D75" s="900" t="s">
        <v>464</v>
      </c>
      <c r="E75" s="963"/>
      <c r="F75" s="963"/>
      <c r="G75" s="964"/>
      <c r="H75" s="317"/>
      <c r="I75" s="900" t="s">
        <v>415</v>
      </c>
      <c r="J75" s="1104"/>
      <c r="K75" s="1104"/>
      <c r="L75" s="1105"/>
      <c r="N75" s="4"/>
    </row>
    <row r="76" spans="1:14" ht="23.25" customHeight="1">
      <c r="A76" s="12" t="s">
        <v>103</v>
      </c>
      <c r="B76" s="64" t="s">
        <v>105</v>
      </c>
      <c r="C76" s="25" t="s">
        <v>185</v>
      </c>
      <c r="D76" s="900" t="s">
        <v>183</v>
      </c>
      <c r="E76" s="963"/>
      <c r="F76" s="963"/>
      <c r="G76" s="964"/>
      <c r="H76" s="383"/>
      <c r="I76" s="900" t="s">
        <v>482</v>
      </c>
      <c r="J76" s="1104"/>
      <c r="K76" s="1104"/>
      <c r="L76" s="1105"/>
      <c r="N76" s="4"/>
    </row>
    <row r="77" spans="1:14" ht="23.25" customHeight="1" thickBot="1">
      <c r="A77" s="70" t="s">
        <v>104</v>
      </c>
      <c r="B77" s="71" t="s">
        <v>106</v>
      </c>
      <c r="C77" s="63" t="s">
        <v>186</v>
      </c>
      <c r="D77" s="1141" t="s">
        <v>184</v>
      </c>
      <c r="E77" s="1142"/>
      <c r="F77" s="1142"/>
      <c r="G77" s="1143"/>
      <c r="H77" s="385"/>
      <c r="I77" s="1144"/>
      <c r="J77" s="1145"/>
      <c r="K77" s="1145"/>
      <c r="L77" s="1146"/>
      <c r="N77" s="4"/>
    </row>
    <row r="78" ht="13.5" thickBot="1">
      <c r="N78" s="4"/>
    </row>
    <row r="79" spans="1:14" ht="27.75" customHeight="1" thickBot="1">
      <c r="A79" s="179" t="s">
        <v>278</v>
      </c>
      <c r="B79" s="178" t="s">
        <v>277</v>
      </c>
      <c r="C79" s="1015" t="s">
        <v>156</v>
      </c>
      <c r="D79" s="1016"/>
      <c r="E79" s="1017"/>
      <c r="F79" s="1018" t="s">
        <v>157</v>
      </c>
      <c r="G79" s="1016"/>
      <c r="H79" s="1016"/>
      <c r="I79" s="1016"/>
      <c r="J79" s="1016"/>
      <c r="K79" s="1016"/>
      <c r="L79" s="1017"/>
      <c r="N79" s="4"/>
    </row>
    <row r="80" spans="1:14" ht="51.75" customHeight="1" thickBot="1">
      <c r="A80" s="172">
        <v>236</v>
      </c>
      <c r="B80" s="175" t="s">
        <v>150</v>
      </c>
      <c r="C80" s="1012" t="s">
        <v>510</v>
      </c>
      <c r="D80" s="1013"/>
      <c r="E80" s="1014"/>
      <c r="F80" s="1003" t="s">
        <v>153</v>
      </c>
      <c r="G80" s="1004"/>
      <c r="H80" s="1004"/>
      <c r="I80" s="1004"/>
      <c r="J80" s="1004"/>
      <c r="K80" s="1004"/>
      <c r="L80" s="1005"/>
      <c r="N80" s="4"/>
    </row>
    <row r="81" spans="1:15" ht="33.75" customHeight="1" thickBot="1">
      <c r="A81" s="381">
        <v>231</v>
      </c>
      <c r="B81" s="380" t="s">
        <v>151</v>
      </c>
      <c r="C81" s="1019" t="s">
        <v>509</v>
      </c>
      <c r="D81" s="1020"/>
      <c r="E81" s="1021"/>
      <c r="F81" s="1003" t="s">
        <v>154</v>
      </c>
      <c r="G81" s="1004"/>
      <c r="H81" s="1004"/>
      <c r="I81" s="1004"/>
      <c r="J81" s="1004"/>
      <c r="K81" s="1006"/>
      <c r="L81" s="1007"/>
      <c r="N81" s="4"/>
      <c r="O81" s="1" t="s">
        <v>276</v>
      </c>
    </row>
    <row r="82" spans="1:16" ht="33.75" customHeight="1" thickBot="1">
      <c r="A82" s="174">
        <v>210</v>
      </c>
      <c r="B82" s="177" t="s">
        <v>152</v>
      </c>
      <c r="C82" s="1025" t="s">
        <v>511</v>
      </c>
      <c r="D82" s="1026"/>
      <c r="E82" s="1027"/>
      <c r="F82" s="1008" t="s">
        <v>155</v>
      </c>
      <c r="G82" s="1009"/>
      <c r="H82" s="1009"/>
      <c r="I82" s="1009"/>
      <c r="J82" s="1009"/>
      <c r="K82" s="1010"/>
      <c r="L82" s="1011"/>
      <c r="N82" s="1147"/>
      <c r="O82" s="1147"/>
      <c r="P82" s="1147"/>
    </row>
    <row r="83" ht="13.5" thickBot="1">
      <c r="N83" s="4"/>
    </row>
    <row r="84" spans="1:14" ht="21.75" customHeight="1" thickBot="1">
      <c r="A84" s="1028" t="s">
        <v>481</v>
      </c>
      <c r="B84" s="1029"/>
      <c r="C84" s="1029"/>
      <c r="D84" s="1029"/>
      <c r="E84" s="1029"/>
      <c r="F84" s="1029"/>
      <c r="G84" s="1030"/>
      <c r="H84" s="1030"/>
      <c r="I84" s="1031"/>
      <c r="N84" s="4"/>
    </row>
    <row r="85" spans="1:14" ht="20.25" customHeight="1" thickBot="1">
      <c r="A85" s="57" t="s">
        <v>0</v>
      </c>
      <c r="B85" s="58" t="s">
        <v>168</v>
      </c>
      <c r="C85" s="1022" t="s">
        <v>169</v>
      </c>
      <c r="D85" s="1023"/>
      <c r="E85" s="1023"/>
      <c r="F85" s="1023"/>
      <c r="G85" s="1032" t="s">
        <v>170</v>
      </c>
      <c r="H85" s="1022"/>
      <c r="I85" s="1031"/>
      <c r="N85" s="4"/>
    </row>
    <row r="86" spans="1:14" ht="15.75" customHeight="1">
      <c r="A86" s="54" t="s">
        <v>1</v>
      </c>
      <c r="B86" s="50" t="s">
        <v>158</v>
      </c>
      <c r="C86" s="999" t="s">
        <v>163</v>
      </c>
      <c r="D86" s="999"/>
      <c r="E86" s="999"/>
      <c r="F86" s="999"/>
      <c r="G86" s="1033"/>
      <c r="H86" s="1034"/>
      <c r="I86" s="1035"/>
      <c r="N86" s="4"/>
    </row>
    <row r="87" spans="1:14" ht="15.75" customHeight="1">
      <c r="A87" s="55" t="s">
        <v>2</v>
      </c>
      <c r="B87" s="42" t="s">
        <v>194</v>
      </c>
      <c r="C87" s="1024" t="s">
        <v>164</v>
      </c>
      <c r="D87" s="1024"/>
      <c r="E87" s="1024"/>
      <c r="F87" s="1024"/>
      <c r="G87" s="1036"/>
      <c r="H87" s="1037"/>
      <c r="I87" s="1038"/>
      <c r="N87" s="4"/>
    </row>
    <row r="88" spans="1:14" ht="15.75" customHeight="1">
      <c r="A88" s="55" t="s">
        <v>3</v>
      </c>
      <c r="B88" s="233" t="s">
        <v>329</v>
      </c>
      <c r="C88" s="1079" t="s">
        <v>330</v>
      </c>
      <c r="D88" s="1024"/>
      <c r="E88" s="1024"/>
      <c r="F88" s="1024"/>
      <c r="G88" s="1036"/>
      <c r="H88" s="1037"/>
      <c r="I88" s="1038"/>
      <c r="N88" s="4"/>
    </row>
    <row r="89" spans="1:14" ht="15.75" customHeight="1">
      <c r="A89" s="55" t="s">
        <v>4</v>
      </c>
      <c r="B89" s="233" t="s">
        <v>331</v>
      </c>
      <c r="C89" s="1079" t="s">
        <v>332</v>
      </c>
      <c r="D89" s="1024"/>
      <c r="E89" s="1024"/>
      <c r="F89" s="1024"/>
      <c r="G89" s="1036"/>
      <c r="H89" s="1037"/>
      <c r="I89" s="1038"/>
      <c r="N89" s="4"/>
    </row>
    <row r="90" spans="1:14" ht="15.75" customHeight="1">
      <c r="A90" s="55" t="s">
        <v>5</v>
      </c>
      <c r="B90" s="233" t="s">
        <v>333</v>
      </c>
      <c r="C90" s="1052" t="s">
        <v>257</v>
      </c>
      <c r="D90" s="1052"/>
      <c r="E90" s="1052"/>
      <c r="F90" s="1052"/>
      <c r="G90" s="1036"/>
      <c r="H90" s="1037"/>
      <c r="I90" s="1038"/>
      <c r="N90" s="4"/>
    </row>
    <row r="91" spans="1:14" ht="15.75" customHeight="1" thickBot="1">
      <c r="A91" s="56" t="s">
        <v>6</v>
      </c>
      <c r="B91" s="234" t="s">
        <v>326</v>
      </c>
      <c r="C91" s="1078" t="s">
        <v>326</v>
      </c>
      <c r="D91" s="1009"/>
      <c r="E91" s="1009"/>
      <c r="F91" s="1009"/>
      <c r="G91" s="1039"/>
      <c r="H91" s="1040"/>
      <c r="I91" s="1041"/>
      <c r="N91" s="4"/>
    </row>
    <row r="92" spans="3:14" ht="13.5" thickBot="1">
      <c r="C92" s="1046"/>
      <c r="D92" s="1046"/>
      <c r="E92" s="1046"/>
      <c r="N92" s="4"/>
    </row>
    <row r="93" spans="1:14" ht="24.75" customHeight="1" thickBot="1">
      <c r="A93" s="1045" t="s">
        <v>479</v>
      </c>
      <c r="B93" s="1043"/>
      <c r="C93" s="1044"/>
      <c r="D93" s="1044"/>
      <c r="E93" s="1044"/>
      <c r="F93" s="1044"/>
      <c r="G93" s="1044"/>
      <c r="H93" s="1044"/>
      <c r="I93" s="979"/>
      <c r="N93" s="4"/>
    </row>
    <row r="94" spans="1:14" ht="9" customHeight="1" thickBot="1">
      <c r="A94" s="59"/>
      <c r="B94" s="59"/>
      <c r="C94" s="60"/>
      <c r="D94" s="60"/>
      <c r="E94" s="60"/>
      <c r="F94" s="60"/>
      <c r="G94" s="60"/>
      <c r="H94" s="60"/>
      <c r="I94" s="61"/>
      <c r="N94" s="4"/>
    </row>
    <row r="95" spans="1:14" ht="39.75" customHeight="1" thickBot="1">
      <c r="A95" s="1045" t="s">
        <v>480</v>
      </c>
      <c r="B95" s="1043"/>
      <c r="C95" s="1044"/>
      <c r="D95" s="1044"/>
      <c r="E95" s="1044"/>
      <c r="F95" s="1044"/>
      <c r="G95" s="1044"/>
      <c r="H95" s="1044"/>
      <c r="I95" s="979"/>
      <c r="N95" s="4"/>
    </row>
    <row r="96" spans="7:51" ht="12">
      <c r="G96" s="1"/>
      <c r="N96" s="4"/>
      <c r="P96" s="1"/>
      <c r="S96" s="1"/>
      <c r="AF96" s="1"/>
      <c r="AO96" s="1"/>
      <c r="AR96" s="1"/>
      <c r="AV96" s="1"/>
      <c r="AW96" s="1"/>
      <c r="AX96" s="1"/>
      <c r="AY96" s="1"/>
    </row>
    <row r="97" spans="9:14" s="1" customFormat="1" ht="12">
      <c r="I97" s="10"/>
      <c r="N97" s="4"/>
    </row>
    <row r="98" spans="9:14" s="1" customFormat="1" ht="12">
      <c r="I98" s="10"/>
      <c r="N98" s="4"/>
    </row>
    <row r="99" spans="9:14" s="1" customFormat="1" ht="12">
      <c r="I99" s="10"/>
      <c r="N99" s="4"/>
    </row>
    <row r="100" spans="9:14" s="1" customFormat="1" ht="12">
      <c r="I100" s="10"/>
      <c r="N100" s="4"/>
    </row>
    <row r="101" spans="9:14" s="1" customFormat="1" ht="12">
      <c r="I101" s="10"/>
      <c r="N101" s="4"/>
    </row>
    <row r="102" spans="9:14" s="1" customFormat="1" ht="12">
      <c r="I102" s="10"/>
      <c r="N102" s="4"/>
    </row>
    <row r="103" spans="9:14" s="1" customFormat="1" ht="12">
      <c r="I103" s="10"/>
      <c r="N103" s="4"/>
    </row>
    <row r="104" spans="9:14" s="1" customFormat="1" ht="12">
      <c r="I104" s="10"/>
      <c r="N104" s="4"/>
    </row>
    <row r="105" spans="9:14" s="1" customFormat="1" ht="12">
      <c r="I105" s="10"/>
      <c r="N105" s="4"/>
    </row>
    <row r="106" spans="9:14" s="1" customFormat="1" ht="12">
      <c r="I106" s="10"/>
      <c r="N106" s="4"/>
    </row>
    <row r="107" s="1" customFormat="1" ht="12">
      <c r="I107" s="10"/>
    </row>
    <row r="108" s="1" customFormat="1" ht="12">
      <c r="I108" s="10"/>
    </row>
    <row r="109" s="1" customFormat="1" ht="12">
      <c r="I109" s="10"/>
    </row>
  </sheetData>
  <sheetProtection/>
  <mergeCells count="111">
    <mergeCell ref="AG1:AW1"/>
    <mergeCell ref="BC3:BC5"/>
    <mergeCell ref="AX1:BC1"/>
    <mergeCell ref="A95:I95"/>
    <mergeCell ref="C90:F90"/>
    <mergeCell ref="G90:I90"/>
    <mergeCell ref="C91:F91"/>
    <mergeCell ref="G91:I91"/>
    <mergeCell ref="C92:E92"/>
    <mergeCell ref="A93:I93"/>
    <mergeCell ref="C87:F87"/>
    <mergeCell ref="G87:I87"/>
    <mergeCell ref="C88:F88"/>
    <mergeCell ref="G88:I88"/>
    <mergeCell ref="C89:F89"/>
    <mergeCell ref="G89:I89"/>
    <mergeCell ref="N82:P82"/>
    <mergeCell ref="A84:I84"/>
    <mergeCell ref="C85:F85"/>
    <mergeCell ref="G85:I85"/>
    <mergeCell ref="C86:F86"/>
    <mergeCell ref="G86:I86"/>
    <mergeCell ref="C80:E80"/>
    <mergeCell ref="F80:L80"/>
    <mergeCell ref="C81:E81"/>
    <mergeCell ref="F81:L81"/>
    <mergeCell ref="C82:E82"/>
    <mergeCell ref="F82:L82"/>
    <mergeCell ref="D76:G76"/>
    <mergeCell ref="I76:L76"/>
    <mergeCell ref="D77:G77"/>
    <mergeCell ref="I77:L77"/>
    <mergeCell ref="C79:E79"/>
    <mergeCell ref="F79:L79"/>
    <mergeCell ref="D73:G73"/>
    <mergeCell ref="I73:L73"/>
    <mergeCell ref="D74:G74"/>
    <mergeCell ref="I74:L74"/>
    <mergeCell ref="D75:G75"/>
    <mergeCell ref="I75:L75"/>
    <mergeCell ref="A70:L70"/>
    <mergeCell ref="D71:G71"/>
    <mergeCell ref="I71:L71"/>
    <mergeCell ref="U71:AE71"/>
    <mergeCell ref="D72:G72"/>
    <mergeCell ref="I72:L72"/>
    <mergeCell ref="U72:AE72"/>
    <mergeCell ref="AS67:AV67"/>
    <mergeCell ref="A68:B68"/>
    <mergeCell ref="C68:G68"/>
    <mergeCell ref="H68:I68"/>
    <mergeCell ref="J68:P68"/>
    <mergeCell ref="Q68:S68"/>
    <mergeCell ref="T68:AF68"/>
    <mergeCell ref="AG68:AO68"/>
    <mergeCell ref="AP68:AR68"/>
    <mergeCell ref="AS68:AV68"/>
    <mergeCell ref="AP66:AR66"/>
    <mergeCell ref="AS66:AV66"/>
    <mergeCell ref="A67:B67"/>
    <mergeCell ref="C67:G67"/>
    <mergeCell ref="H67:I67"/>
    <mergeCell ref="J67:P67"/>
    <mergeCell ref="Q67:S67"/>
    <mergeCell ref="T67:AF67"/>
    <mergeCell ref="AG67:AO67"/>
    <mergeCell ref="AP67:AR67"/>
    <mergeCell ref="T65:AF65"/>
    <mergeCell ref="AG65:AO65"/>
    <mergeCell ref="AP65:AR65"/>
    <mergeCell ref="AS65:AV65"/>
    <mergeCell ref="C66:G66"/>
    <mergeCell ref="H66:I66"/>
    <mergeCell ref="J66:P66"/>
    <mergeCell ref="Q66:S66"/>
    <mergeCell ref="T66:AF66"/>
    <mergeCell ref="AG66:AO66"/>
    <mergeCell ref="A64:B64"/>
    <mergeCell ref="A65:B66"/>
    <mergeCell ref="C65:G65"/>
    <mergeCell ref="H65:I65"/>
    <mergeCell ref="J65:P65"/>
    <mergeCell ref="Q65:S65"/>
    <mergeCell ref="AY3:AY5"/>
    <mergeCell ref="AZ3:AZ5"/>
    <mergeCell ref="BA3:BA4"/>
    <mergeCell ref="BB3:BB5"/>
    <mergeCell ref="D4:D5"/>
    <mergeCell ref="F4:F5"/>
    <mergeCell ref="G4:G5"/>
    <mergeCell ref="I4:I5"/>
    <mergeCell ref="P4:P5"/>
    <mergeCell ref="S4:S5"/>
    <mergeCell ref="AG3:AO3"/>
    <mergeCell ref="AP3:AR3"/>
    <mergeCell ref="AS3:AV3"/>
    <mergeCell ref="AW3:AW5"/>
    <mergeCell ref="AX3:AX5"/>
    <mergeCell ref="AF4:AF5"/>
    <mergeCell ref="AO4:AO5"/>
    <mergeCell ref="AR4:AR5"/>
    <mergeCell ref="AV4:AV5"/>
    <mergeCell ref="A1:L1"/>
    <mergeCell ref="M1:AF1"/>
    <mergeCell ref="A3:A5"/>
    <mergeCell ref="B3:B5"/>
    <mergeCell ref="C3:G3"/>
    <mergeCell ref="H3:I3"/>
    <mergeCell ref="J3:P3"/>
    <mergeCell ref="Q3:S3"/>
    <mergeCell ref="T3:AF3"/>
  </mergeCells>
  <printOptions/>
  <pageMargins left="0.33" right="0.21" top="0.29" bottom="0.24" header="0.27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">
      <selection activeCell="B49" sqref="B49"/>
    </sheetView>
  </sheetViews>
  <sheetFormatPr defaultColWidth="9.140625" defaultRowHeight="12.75"/>
  <cols>
    <col min="1" max="1" width="6.00390625" style="490" customWidth="1"/>
    <col min="2" max="2" width="42.00390625" style="492" customWidth="1"/>
    <col min="3" max="3" width="14.00390625" style="491" customWidth="1"/>
    <col min="4" max="5" width="14.00390625" style="490" customWidth="1"/>
    <col min="6" max="16384" width="9.140625" style="490" customWidth="1"/>
  </cols>
  <sheetData>
    <row r="1" spans="1:5" ht="60.75" customHeight="1" thickBot="1">
      <c r="A1" s="1156" t="s">
        <v>514</v>
      </c>
      <c r="B1" s="1156"/>
      <c r="C1" s="1156"/>
      <c r="D1" s="1156"/>
      <c r="E1" s="1156"/>
    </row>
    <row r="2" spans="1:5" ht="67.5" customHeight="1" thickBot="1">
      <c r="A2" s="501" t="s">
        <v>0</v>
      </c>
      <c r="B2" s="502" t="s">
        <v>513</v>
      </c>
      <c r="C2" s="503" t="s">
        <v>516</v>
      </c>
      <c r="D2" s="504" t="s">
        <v>515</v>
      </c>
      <c r="E2" s="505" t="s">
        <v>519</v>
      </c>
    </row>
    <row r="3" spans="1:5" ht="22.5" customHeight="1">
      <c r="A3" s="507" t="s">
        <v>1</v>
      </c>
      <c r="B3" s="517" t="s">
        <v>301</v>
      </c>
      <c r="C3" s="508">
        <v>295.2857142857143</v>
      </c>
      <c r="D3" s="509" t="s">
        <v>452</v>
      </c>
      <c r="E3" s="510" t="s">
        <v>452</v>
      </c>
    </row>
    <row r="4" spans="1:5" ht="22.5" customHeight="1">
      <c r="A4" s="527" t="s">
        <v>2</v>
      </c>
      <c r="B4" s="528" t="s">
        <v>368</v>
      </c>
      <c r="C4" s="529">
        <v>235.625</v>
      </c>
      <c r="D4" s="506" t="s">
        <v>199</v>
      </c>
      <c r="E4" s="530" t="s">
        <v>204</v>
      </c>
    </row>
    <row r="5" spans="1:5" ht="22.5" customHeight="1">
      <c r="A5" s="527" t="s">
        <v>3</v>
      </c>
      <c r="B5" s="528" t="s">
        <v>211</v>
      </c>
      <c r="C5" s="529">
        <v>231</v>
      </c>
      <c r="D5" s="506" t="s">
        <v>204</v>
      </c>
      <c r="E5" s="530" t="s">
        <v>199</v>
      </c>
    </row>
    <row r="6" spans="1:5" ht="22.5" customHeight="1">
      <c r="A6" s="527" t="s">
        <v>4</v>
      </c>
      <c r="B6" s="528" t="s">
        <v>220</v>
      </c>
      <c r="C6" s="529">
        <v>210.03432494279176</v>
      </c>
      <c r="D6" s="506" t="s">
        <v>198</v>
      </c>
      <c r="E6" s="530" t="s">
        <v>200</v>
      </c>
    </row>
    <row r="7" spans="1:5" ht="22.5" customHeight="1">
      <c r="A7" s="495" t="s">
        <v>5</v>
      </c>
      <c r="B7" s="352" t="s">
        <v>315</v>
      </c>
      <c r="C7" s="497">
        <v>209</v>
      </c>
      <c r="D7" s="499" t="s">
        <v>203</v>
      </c>
      <c r="E7" s="493" t="s">
        <v>7</v>
      </c>
    </row>
    <row r="8" spans="1:5" ht="22.5" customHeight="1">
      <c r="A8" s="495" t="s">
        <v>6</v>
      </c>
      <c r="B8" s="352" t="s">
        <v>307</v>
      </c>
      <c r="C8" s="497">
        <v>199</v>
      </c>
      <c r="D8" s="499" t="s">
        <v>200</v>
      </c>
      <c r="E8" s="493" t="s">
        <v>8</v>
      </c>
    </row>
    <row r="9" spans="1:5" ht="22.5" customHeight="1">
      <c r="A9" s="495" t="s">
        <v>273</v>
      </c>
      <c r="B9" s="352" t="s">
        <v>370</v>
      </c>
      <c r="C9" s="497">
        <v>195</v>
      </c>
      <c r="D9" s="499" t="s">
        <v>197</v>
      </c>
      <c r="E9" s="493" t="s">
        <v>23</v>
      </c>
    </row>
    <row r="10" spans="1:5" ht="22.5" customHeight="1">
      <c r="A10" s="495" t="s">
        <v>274</v>
      </c>
      <c r="B10" s="352" t="s">
        <v>219</v>
      </c>
      <c r="C10" s="497">
        <v>186.27041742286752</v>
      </c>
      <c r="D10" s="499" t="s">
        <v>201</v>
      </c>
      <c r="E10" s="493" t="s">
        <v>197</v>
      </c>
    </row>
    <row r="11" spans="1:5" ht="22.5" customHeight="1">
      <c r="A11" s="495" t="s">
        <v>275</v>
      </c>
      <c r="B11" s="352" t="s">
        <v>76</v>
      </c>
      <c r="C11" s="497">
        <v>184</v>
      </c>
      <c r="D11" s="499" t="s">
        <v>202</v>
      </c>
      <c r="E11" s="493" t="s">
        <v>196</v>
      </c>
    </row>
    <row r="12" spans="1:5" ht="22.5" customHeight="1">
      <c r="A12" s="495" t="s">
        <v>7</v>
      </c>
      <c r="B12" s="352" t="s">
        <v>309</v>
      </c>
      <c r="C12" s="497">
        <v>182.73160173160173</v>
      </c>
      <c r="D12" s="499" t="s">
        <v>196</v>
      </c>
      <c r="E12" s="493" t="s">
        <v>15</v>
      </c>
    </row>
    <row r="13" spans="1:5" ht="22.5" customHeight="1">
      <c r="A13" s="495" t="s">
        <v>8</v>
      </c>
      <c r="B13" s="350" t="s">
        <v>249</v>
      </c>
      <c r="C13" s="497">
        <v>178</v>
      </c>
      <c r="D13" s="499" t="s">
        <v>7</v>
      </c>
      <c r="E13" s="493" t="s">
        <v>203</v>
      </c>
    </row>
    <row r="14" spans="1:5" ht="22.5" customHeight="1">
      <c r="A14" s="495" t="s">
        <v>9</v>
      </c>
      <c r="B14" s="352" t="s">
        <v>355</v>
      </c>
      <c r="C14" s="497">
        <v>178</v>
      </c>
      <c r="D14" s="499" t="s">
        <v>8</v>
      </c>
      <c r="E14" s="493" t="s">
        <v>17</v>
      </c>
    </row>
    <row r="15" spans="1:5" ht="22.5" customHeight="1">
      <c r="A15" s="495" t="s">
        <v>10</v>
      </c>
      <c r="B15" s="352" t="s">
        <v>409</v>
      </c>
      <c r="C15" s="497">
        <v>174</v>
      </c>
      <c r="D15" s="499" t="s">
        <v>9</v>
      </c>
      <c r="E15" s="493" t="s">
        <v>198</v>
      </c>
    </row>
    <row r="16" spans="1:5" ht="22.5" customHeight="1">
      <c r="A16" s="495" t="s">
        <v>11</v>
      </c>
      <c r="B16" s="352" t="s">
        <v>212</v>
      </c>
      <c r="C16" s="497">
        <v>172</v>
      </c>
      <c r="D16" s="499" t="s">
        <v>10</v>
      </c>
      <c r="E16" s="493" t="s">
        <v>202</v>
      </c>
    </row>
    <row r="17" spans="1:5" ht="22.5" customHeight="1">
      <c r="A17" s="495" t="s">
        <v>12</v>
      </c>
      <c r="B17" s="352" t="s">
        <v>371</v>
      </c>
      <c r="C17" s="497">
        <v>169</v>
      </c>
      <c r="D17" s="499" t="s">
        <v>11</v>
      </c>
      <c r="E17" s="493" t="s">
        <v>16</v>
      </c>
    </row>
    <row r="18" spans="1:5" ht="22.5" customHeight="1">
      <c r="A18" s="495" t="s">
        <v>13</v>
      </c>
      <c r="B18" s="352" t="s">
        <v>239</v>
      </c>
      <c r="C18" s="497">
        <v>168.10810810810813</v>
      </c>
      <c r="D18" s="499" t="s">
        <v>12</v>
      </c>
      <c r="E18" s="493" t="s">
        <v>42</v>
      </c>
    </row>
    <row r="19" spans="1:5" ht="22.5" customHeight="1">
      <c r="A19" s="495" t="s">
        <v>14</v>
      </c>
      <c r="B19" s="350" t="s">
        <v>372</v>
      </c>
      <c r="C19" s="497">
        <v>166</v>
      </c>
      <c r="D19" s="499" t="s">
        <v>13</v>
      </c>
      <c r="E19" s="493" t="s">
        <v>201</v>
      </c>
    </row>
    <row r="20" spans="1:5" ht="22.5" customHeight="1">
      <c r="A20" s="495" t="s">
        <v>15</v>
      </c>
      <c r="B20" s="352" t="s">
        <v>410</v>
      </c>
      <c r="C20" s="497">
        <v>165</v>
      </c>
      <c r="D20" s="499" t="s">
        <v>14</v>
      </c>
      <c r="E20" s="493" t="s">
        <v>21</v>
      </c>
    </row>
    <row r="21" spans="1:5" ht="22.5" customHeight="1">
      <c r="A21" s="495" t="s">
        <v>16</v>
      </c>
      <c r="B21" s="356" t="s">
        <v>407</v>
      </c>
      <c r="C21" s="497">
        <v>155.0178117048346</v>
      </c>
      <c r="D21" s="499" t="s">
        <v>15</v>
      </c>
      <c r="E21" s="493" t="s">
        <v>9</v>
      </c>
    </row>
    <row r="22" spans="1:5" ht="22.5" customHeight="1">
      <c r="A22" s="495" t="s">
        <v>17</v>
      </c>
      <c r="B22" s="355" t="s">
        <v>411</v>
      </c>
      <c r="C22" s="497">
        <v>155</v>
      </c>
      <c r="D22" s="499" t="s">
        <v>16</v>
      </c>
      <c r="E22" s="493" t="s">
        <v>14</v>
      </c>
    </row>
    <row r="23" spans="1:5" ht="22.5" customHeight="1">
      <c r="A23" s="495" t="s">
        <v>18</v>
      </c>
      <c r="B23" s="352" t="s">
        <v>235</v>
      </c>
      <c r="C23" s="497">
        <v>154.320987654321</v>
      </c>
      <c r="D23" s="499" t="s">
        <v>17</v>
      </c>
      <c r="E23" s="493" t="s">
        <v>20</v>
      </c>
    </row>
    <row r="24" spans="1:5" ht="22.5" customHeight="1">
      <c r="A24" s="495" t="s">
        <v>19</v>
      </c>
      <c r="B24" s="352" t="s">
        <v>64</v>
      </c>
      <c r="C24" s="497">
        <v>150</v>
      </c>
      <c r="D24" s="499" t="s">
        <v>18</v>
      </c>
      <c r="E24" s="493" t="s">
        <v>18</v>
      </c>
    </row>
    <row r="25" spans="1:5" ht="22.5" customHeight="1">
      <c r="A25" s="495" t="s">
        <v>20</v>
      </c>
      <c r="B25" s="352" t="s">
        <v>72</v>
      </c>
      <c r="C25" s="497">
        <v>148.24610591900313</v>
      </c>
      <c r="D25" s="499" t="s">
        <v>19</v>
      </c>
      <c r="E25" s="493" t="s">
        <v>28</v>
      </c>
    </row>
    <row r="26" spans="1:5" ht="22.5" customHeight="1">
      <c r="A26" s="495" t="s">
        <v>21</v>
      </c>
      <c r="B26" s="352" t="s">
        <v>71</v>
      </c>
      <c r="C26" s="497">
        <v>146</v>
      </c>
      <c r="D26" s="499" t="s">
        <v>20</v>
      </c>
      <c r="E26" s="493" t="s">
        <v>12</v>
      </c>
    </row>
    <row r="27" spans="1:5" ht="22.5" customHeight="1">
      <c r="A27" s="495" t="s">
        <v>22</v>
      </c>
      <c r="B27" s="352" t="s">
        <v>69</v>
      </c>
      <c r="C27" s="497">
        <v>143</v>
      </c>
      <c r="D27" s="499" t="s">
        <v>21</v>
      </c>
      <c r="E27" s="493" t="s">
        <v>11</v>
      </c>
    </row>
    <row r="28" spans="1:5" ht="22.5" customHeight="1">
      <c r="A28" s="495" t="s">
        <v>23</v>
      </c>
      <c r="B28" s="352" t="s">
        <v>234</v>
      </c>
      <c r="C28" s="497">
        <v>142</v>
      </c>
      <c r="D28" s="499" t="s">
        <v>22</v>
      </c>
      <c r="E28" s="493" t="s">
        <v>25</v>
      </c>
    </row>
    <row r="29" spans="1:5" ht="22.5" customHeight="1">
      <c r="A29" s="495" t="s">
        <v>24</v>
      </c>
      <c r="B29" s="352" t="s">
        <v>310</v>
      </c>
      <c r="C29" s="497">
        <v>139</v>
      </c>
      <c r="D29" s="499" t="s">
        <v>23</v>
      </c>
      <c r="E29" s="493" t="s">
        <v>10</v>
      </c>
    </row>
    <row r="30" spans="1:5" ht="22.5" customHeight="1">
      <c r="A30" s="495" t="s">
        <v>25</v>
      </c>
      <c r="B30" s="352" t="s">
        <v>213</v>
      </c>
      <c r="C30" s="497">
        <v>138.99009900990097</v>
      </c>
      <c r="D30" s="499" t="s">
        <v>24</v>
      </c>
      <c r="E30" s="493" t="s">
        <v>24</v>
      </c>
    </row>
    <row r="31" spans="1:5" ht="22.5" customHeight="1">
      <c r="A31" s="495" t="s">
        <v>26</v>
      </c>
      <c r="B31" s="355" t="s">
        <v>222</v>
      </c>
      <c r="C31" s="497">
        <v>136</v>
      </c>
      <c r="D31" s="499" t="s">
        <v>25</v>
      </c>
      <c r="E31" s="493" t="s">
        <v>19</v>
      </c>
    </row>
    <row r="32" spans="1:5" ht="22.5" customHeight="1">
      <c r="A32" s="495" t="s">
        <v>27</v>
      </c>
      <c r="B32" s="352" t="s">
        <v>241</v>
      </c>
      <c r="C32" s="497">
        <v>135.25</v>
      </c>
      <c r="D32" s="499" t="s">
        <v>26</v>
      </c>
      <c r="E32" s="493" t="s">
        <v>41</v>
      </c>
    </row>
    <row r="33" spans="1:5" ht="22.5" customHeight="1">
      <c r="A33" s="495" t="s">
        <v>28</v>
      </c>
      <c r="B33" s="352" t="s">
        <v>77</v>
      </c>
      <c r="C33" s="497">
        <v>133</v>
      </c>
      <c r="D33" s="499" t="s">
        <v>27</v>
      </c>
      <c r="E33" s="493" t="s">
        <v>32</v>
      </c>
    </row>
    <row r="34" spans="1:5" ht="22.5" customHeight="1">
      <c r="A34" s="495" t="s">
        <v>29</v>
      </c>
      <c r="B34" s="352" t="s">
        <v>229</v>
      </c>
      <c r="C34" s="497">
        <v>132.0752688172043</v>
      </c>
      <c r="D34" s="499" t="s">
        <v>28</v>
      </c>
      <c r="E34" s="493" t="s">
        <v>30</v>
      </c>
    </row>
    <row r="35" spans="1:5" ht="22.5" customHeight="1">
      <c r="A35" s="495" t="s">
        <v>30</v>
      </c>
      <c r="B35" s="352" t="s">
        <v>494</v>
      </c>
      <c r="C35" s="497">
        <v>125</v>
      </c>
      <c r="D35" s="499" t="s">
        <v>29</v>
      </c>
      <c r="E35" s="493" t="s">
        <v>13</v>
      </c>
    </row>
    <row r="36" spans="1:5" ht="22.5" customHeight="1">
      <c r="A36" s="511" t="s">
        <v>31</v>
      </c>
      <c r="B36" s="512" t="s">
        <v>70</v>
      </c>
      <c r="C36" s="513">
        <v>117</v>
      </c>
      <c r="D36" s="514" t="s">
        <v>30</v>
      </c>
      <c r="E36" s="515" t="s">
        <v>26</v>
      </c>
    </row>
    <row r="37" spans="1:5" ht="22.5" customHeight="1">
      <c r="A37" s="495" t="s">
        <v>32</v>
      </c>
      <c r="B37" s="354" t="s">
        <v>218</v>
      </c>
      <c r="C37" s="497">
        <v>112.79640718562874</v>
      </c>
      <c r="D37" s="499" t="s">
        <v>31</v>
      </c>
      <c r="E37" s="493" t="s">
        <v>27</v>
      </c>
    </row>
    <row r="38" spans="1:5" ht="22.5" customHeight="1">
      <c r="A38" s="495" t="s">
        <v>33</v>
      </c>
      <c r="B38" s="350" t="s">
        <v>208</v>
      </c>
      <c r="C38" s="497">
        <v>112.53982300884957</v>
      </c>
      <c r="D38" s="499" t="s">
        <v>32</v>
      </c>
      <c r="E38" s="493" t="s">
        <v>39</v>
      </c>
    </row>
    <row r="39" spans="1:5" ht="22.5" customHeight="1">
      <c r="A39" s="495" t="s">
        <v>34</v>
      </c>
      <c r="B39" s="352" t="s">
        <v>408</v>
      </c>
      <c r="C39" s="497">
        <v>109.24113475177305</v>
      </c>
      <c r="D39" s="499" t="s">
        <v>33</v>
      </c>
      <c r="E39" s="493" t="s">
        <v>34</v>
      </c>
    </row>
    <row r="40" spans="1:5" ht="22.5" customHeight="1">
      <c r="A40" s="511" t="s">
        <v>35</v>
      </c>
      <c r="B40" s="516" t="s">
        <v>300</v>
      </c>
      <c r="C40" s="513">
        <v>98</v>
      </c>
      <c r="D40" s="514" t="s">
        <v>34</v>
      </c>
      <c r="E40" s="515" t="s">
        <v>29</v>
      </c>
    </row>
    <row r="41" spans="1:5" ht="22.5" customHeight="1">
      <c r="A41" s="495" t="s">
        <v>36</v>
      </c>
      <c r="B41" s="352" t="s">
        <v>67</v>
      </c>
      <c r="C41" s="497">
        <v>98</v>
      </c>
      <c r="D41" s="499" t="s">
        <v>35</v>
      </c>
      <c r="E41" s="493" t="s">
        <v>31</v>
      </c>
    </row>
    <row r="42" spans="1:5" ht="22.5" customHeight="1">
      <c r="A42" s="511" t="s">
        <v>37</v>
      </c>
      <c r="B42" s="512" t="s">
        <v>83</v>
      </c>
      <c r="C42" s="513">
        <v>90</v>
      </c>
      <c r="D42" s="514" t="s">
        <v>36</v>
      </c>
      <c r="E42" s="515" t="s">
        <v>48</v>
      </c>
    </row>
    <row r="43" spans="1:5" ht="22.5" customHeight="1">
      <c r="A43" s="495" t="s">
        <v>38</v>
      </c>
      <c r="B43" s="352" t="s">
        <v>81</v>
      </c>
      <c r="C43" s="497">
        <v>89.31578947368422</v>
      </c>
      <c r="D43" s="499" t="s">
        <v>37</v>
      </c>
      <c r="E43" s="493" t="s">
        <v>22</v>
      </c>
    </row>
    <row r="44" spans="1:5" ht="22.5" customHeight="1">
      <c r="A44" s="495" t="s">
        <v>39</v>
      </c>
      <c r="B44" s="352" t="s">
        <v>79</v>
      </c>
      <c r="C44" s="497">
        <v>87</v>
      </c>
      <c r="D44" s="499" t="s">
        <v>38</v>
      </c>
      <c r="E44" s="493" t="s">
        <v>43</v>
      </c>
    </row>
    <row r="45" spans="1:5" ht="22.5" customHeight="1">
      <c r="A45" s="495" t="s">
        <v>40</v>
      </c>
      <c r="B45" s="352" t="s">
        <v>305</v>
      </c>
      <c r="C45" s="497">
        <v>79</v>
      </c>
      <c r="D45" s="499" t="s">
        <v>39</v>
      </c>
      <c r="E45" s="493" t="s">
        <v>50</v>
      </c>
    </row>
    <row r="46" spans="1:5" ht="22.5" customHeight="1">
      <c r="A46" s="495" t="s">
        <v>41</v>
      </c>
      <c r="B46" s="352" t="s">
        <v>238</v>
      </c>
      <c r="C46" s="497">
        <v>76.27388535031847</v>
      </c>
      <c r="D46" s="499" t="s">
        <v>40</v>
      </c>
      <c r="E46" s="493" t="s">
        <v>37</v>
      </c>
    </row>
    <row r="47" spans="1:5" ht="22.5" customHeight="1">
      <c r="A47" s="495" t="s">
        <v>42</v>
      </c>
      <c r="B47" s="352" t="s">
        <v>221</v>
      </c>
      <c r="C47" s="497">
        <v>75.28467153284672</v>
      </c>
      <c r="D47" s="499" t="s">
        <v>41</v>
      </c>
      <c r="E47" s="493" t="s">
        <v>44</v>
      </c>
    </row>
    <row r="48" spans="1:5" ht="22.5" customHeight="1">
      <c r="A48" s="511" t="s">
        <v>43</v>
      </c>
      <c r="B48" s="516" t="s">
        <v>624</v>
      </c>
      <c r="C48" s="513">
        <v>75</v>
      </c>
      <c r="D48" s="514" t="s">
        <v>42</v>
      </c>
      <c r="E48" s="515" t="s">
        <v>40</v>
      </c>
    </row>
    <row r="49" spans="1:5" ht="22.5" customHeight="1">
      <c r="A49" s="495" t="s">
        <v>44</v>
      </c>
      <c r="B49" s="352" t="s">
        <v>80</v>
      </c>
      <c r="C49" s="497">
        <v>64</v>
      </c>
      <c r="D49" s="499" t="s">
        <v>43</v>
      </c>
      <c r="E49" s="493" t="s">
        <v>49</v>
      </c>
    </row>
    <row r="50" spans="1:5" ht="22.5" customHeight="1">
      <c r="A50" s="495" t="s">
        <v>45</v>
      </c>
      <c r="B50" s="352" t="s">
        <v>374</v>
      </c>
      <c r="C50" s="497">
        <v>63</v>
      </c>
      <c r="D50" s="499" t="s">
        <v>44</v>
      </c>
      <c r="E50" s="493" t="s">
        <v>47</v>
      </c>
    </row>
    <row r="51" spans="1:5" ht="22.5" customHeight="1">
      <c r="A51" s="511" t="s">
        <v>46</v>
      </c>
      <c r="B51" s="512" t="s">
        <v>232</v>
      </c>
      <c r="C51" s="513">
        <v>63</v>
      </c>
      <c r="D51" s="514" t="s">
        <v>45</v>
      </c>
      <c r="E51" s="515" t="s">
        <v>38</v>
      </c>
    </row>
    <row r="52" spans="1:5" ht="22.5" customHeight="1">
      <c r="A52" s="495" t="s">
        <v>47</v>
      </c>
      <c r="B52" s="352" t="s">
        <v>132</v>
      </c>
      <c r="C52" s="497">
        <v>62</v>
      </c>
      <c r="D52" s="499" t="s">
        <v>46</v>
      </c>
      <c r="E52" s="493" t="s">
        <v>35</v>
      </c>
    </row>
    <row r="53" spans="1:5" ht="22.5" customHeight="1">
      <c r="A53" s="511" t="s">
        <v>48</v>
      </c>
      <c r="B53" s="512" t="s">
        <v>495</v>
      </c>
      <c r="C53" s="513">
        <v>60</v>
      </c>
      <c r="D53" s="514" t="s">
        <v>47</v>
      </c>
      <c r="E53" s="515" t="s">
        <v>53</v>
      </c>
    </row>
    <row r="54" spans="1:5" ht="22.5" customHeight="1">
      <c r="A54" s="511" t="s">
        <v>49</v>
      </c>
      <c r="B54" s="516" t="s">
        <v>299</v>
      </c>
      <c r="C54" s="513">
        <v>45</v>
      </c>
      <c r="D54" s="514" t="s">
        <v>48</v>
      </c>
      <c r="E54" s="515" t="s">
        <v>33</v>
      </c>
    </row>
    <row r="55" spans="1:5" ht="22.5" customHeight="1">
      <c r="A55" s="495" t="s">
        <v>50</v>
      </c>
      <c r="B55" s="352" t="s">
        <v>354</v>
      </c>
      <c r="C55" s="497">
        <v>36</v>
      </c>
      <c r="D55" s="499" t="s">
        <v>49</v>
      </c>
      <c r="E55" s="493" t="s">
        <v>46</v>
      </c>
    </row>
    <row r="56" spans="1:5" ht="22.5" customHeight="1">
      <c r="A56" s="495" t="s">
        <v>51</v>
      </c>
      <c r="B56" s="352" t="s">
        <v>412</v>
      </c>
      <c r="C56" s="497">
        <v>34</v>
      </c>
      <c r="D56" s="499" t="s">
        <v>50</v>
      </c>
      <c r="E56" s="493" t="s">
        <v>36</v>
      </c>
    </row>
    <row r="57" spans="1:5" ht="22.5" customHeight="1">
      <c r="A57" s="495" t="s">
        <v>52</v>
      </c>
      <c r="B57" s="352" t="s">
        <v>375</v>
      </c>
      <c r="C57" s="497">
        <v>26</v>
      </c>
      <c r="D57" s="499" t="s">
        <v>51</v>
      </c>
      <c r="E57" s="493" t="s">
        <v>45</v>
      </c>
    </row>
    <row r="58" spans="1:5" ht="22.5" customHeight="1">
      <c r="A58" s="495" t="s">
        <v>53</v>
      </c>
      <c r="B58" s="352" t="s">
        <v>236</v>
      </c>
      <c r="C58" s="497">
        <v>20</v>
      </c>
      <c r="D58" s="499" t="s">
        <v>52</v>
      </c>
      <c r="E58" s="493" t="s">
        <v>51</v>
      </c>
    </row>
    <row r="59" spans="1:5" ht="22.5" customHeight="1">
      <c r="A59" s="495" t="s">
        <v>54</v>
      </c>
      <c r="B59" s="352" t="s">
        <v>311</v>
      </c>
      <c r="C59" s="497">
        <v>-12</v>
      </c>
      <c r="D59" s="499" t="s">
        <v>53</v>
      </c>
      <c r="E59" s="493" t="s">
        <v>55</v>
      </c>
    </row>
    <row r="60" spans="1:5" ht="22.5" customHeight="1" thickBot="1">
      <c r="A60" s="496" t="s">
        <v>55</v>
      </c>
      <c r="B60" s="379" t="s">
        <v>493</v>
      </c>
      <c r="C60" s="498">
        <v>-20</v>
      </c>
      <c r="D60" s="500" t="s">
        <v>54</v>
      </c>
      <c r="E60" s="494" t="s">
        <v>54</v>
      </c>
    </row>
    <row r="61" spans="1:4" ht="22.5" customHeight="1">
      <c r="A61" s="523"/>
      <c r="B61" s="524"/>
      <c r="D61" s="525"/>
    </row>
    <row r="62" spans="1:2" ht="18" customHeight="1" thickBot="1">
      <c r="A62" s="1157" t="s">
        <v>270</v>
      </c>
      <c r="B62" s="1158"/>
    </row>
    <row r="63" spans="1:2" ht="18" customHeight="1">
      <c r="A63" s="518"/>
      <c r="B63" s="519" t="s">
        <v>517</v>
      </c>
    </row>
    <row r="64" spans="1:2" ht="18" customHeight="1">
      <c r="A64" s="526"/>
      <c r="B64" s="520" t="s">
        <v>518</v>
      </c>
    </row>
    <row r="65" spans="1:2" ht="17.25" customHeight="1" thickBot="1">
      <c r="A65" s="521"/>
      <c r="B65" s="522" t="s">
        <v>418</v>
      </c>
    </row>
  </sheetData>
  <sheetProtection/>
  <mergeCells count="2">
    <mergeCell ref="A1:E1"/>
    <mergeCell ref="A62:B62"/>
  </mergeCells>
  <printOptions/>
  <pageMargins left="0.63" right="0.57" top="0.22" bottom="0.2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09"/>
  <sheetViews>
    <sheetView zoomScalePageLayoutView="0" workbookViewId="0" topLeftCell="A1">
      <pane xSplit="2" ySplit="1" topLeftCell="B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A3" sqref="BA3:BA4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40" width="7.7109375" style="1" customWidth="1"/>
    <col min="41" max="41" width="8.28125" style="10" customWidth="1"/>
    <col min="42" max="43" width="8.8515625" style="1" customWidth="1"/>
    <col min="44" max="44" width="8.28125" style="10" customWidth="1"/>
    <col min="45" max="46" width="8.8515625" style="1" customWidth="1"/>
    <col min="47" max="47" width="9.140625" style="1" customWidth="1"/>
    <col min="48" max="48" width="8.28125" style="9" customWidth="1"/>
    <col min="49" max="49" width="12.140625" style="81" customWidth="1"/>
    <col min="50" max="50" width="11.140625" style="81" customWidth="1"/>
    <col min="51" max="51" width="11.140625" style="124" customWidth="1"/>
    <col min="52" max="53" width="9.57421875" style="1" customWidth="1"/>
    <col min="54" max="54" width="52.7109375" style="1" customWidth="1"/>
    <col min="55" max="55" width="10.421875" style="548" customWidth="1"/>
    <col min="56" max="56" width="3.140625" style="1" customWidth="1"/>
    <col min="57" max="16384" width="9.140625" style="1" customWidth="1"/>
  </cols>
  <sheetData>
    <row r="1" spans="1:55" ht="42.75" customHeight="1">
      <c r="A1" s="1109" t="s">
        <v>520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III. Vyhodnocení soutěže ZO OS za rok 2017 -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III. Vyhodnocení soutěže ZO OS za rok 2017 -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1110" t="str">
        <f>A1</f>
        <v>III. Vyhodnocení soutěže ZO OS za rok 2017 - tabulková část</v>
      </c>
      <c r="AY1" s="1110"/>
      <c r="AZ1" s="1110"/>
      <c r="BA1" s="1110"/>
      <c r="BB1" s="1110"/>
      <c r="BC1" s="1110"/>
    </row>
    <row r="2" ht="8.25" customHeight="1" thickBot="1"/>
    <row r="3" spans="1:55" ht="30" customHeight="1">
      <c r="A3" s="992" t="s">
        <v>580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956"/>
      <c r="AJ3" s="956"/>
      <c r="AK3" s="956"/>
      <c r="AL3" s="956"/>
      <c r="AM3" s="956"/>
      <c r="AN3" s="956"/>
      <c r="AO3" s="957"/>
      <c r="AP3" s="1099" t="s">
        <v>115</v>
      </c>
      <c r="AQ3" s="1100"/>
      <c r="AR3" s="1101"/>
      <c r="AS3" s="1068" t="s">
        <v>116</v>
      </c>
      <c r="AT3" s="1069"/>
      <c r="AU3" s="1123"/>
      <c r="AV3" s="1070"/>
      <c r="AW3" s="1148" t="s">
        <v>555</v>
      </c>
      <c r="AX3" s="1151" t="s">
        <v>561</v>
      </c>
      <c r="AY3" s="1114" t="s">
        <v>554</v>
      </c>
      <c r="AZ3" s="1120" t="s">
        <v>586</v>
      </c>
      <c r="BA3" s="1124" t="s">
        <v>587</v>
      </c>
      <c r="BB3" s="1111" t="s">
        <v>284</v>
      </c>
      <c r="BC3" s="1159" t="s">
        <v>588</v>
      </c>
    </row>
    <row r="4" spans="1:55" ht="54.75" customHeight="1">
      <c r="A4" s="993"/>
      <c r="B4" s="996"/>
      <c r="C4" s="598" t="s">
        <v>544</v>
      </c>
      <c r="D4" s="1161" t="s">
        <v>250</v>
      </c>
      <c r="E4" s="599" t="s">
        <v>545</v>
      </c>
      <c r="F4" s="1161" t="s">
        <v>120</v>
      </c>
      <c r="G4" s="971" t="s">
        <v>121</v>
      </c>
      <c r="H4" s="84" t="s">
        <v>98</v>
      </c>
      <c r="I4" s="939" t="s">
        <v>122</v>
      </c>
      <c r="J4" s="600" t="s">
        <v>84</v>
      </c>
      <c r="K4" s="601" t="s">
        <v>85</v>
      </c>
      <c r="L4" s="601" t="s">
        <v>86</v>
      </c>
      <c r="M4" s="601" t="s">
        <v>87</v>
      </c>
      <c r="N4" s="601" t="s">
        <v>88</v>
      </c>
      <c r="O4" s="601" t="s">
        <v>89</v>
      </c>
      <c r="P4" s="941" t="s">
        <v>123</v>
      </c>
      <c r="Q4" s="602" t="s">
        <v>224</v>
      </c>
      <c r="R4" s="603" t="s">
        <v>581</v>
      </c>
      <c r="S4" s="948" t="s">
        <v>124</v>
      </c>
      <c r="T4" s="604" t="s">
        <v>527</v>
      </c>
      <c r="U4" s="605" t="s">
        <v>528</v>
      </c>
      <c r="V4" s="605" t="s">
        <v>529</v>
      </c>
      <c r="W4" s="605" t="s">
        <v>530</v>
      </c>
      <c r="X4" s="605" t="s">
        <v>531</v>
      </c>
      <c r="Y4" s="605" t="s">
        <v>532</v>
      </c>
      <c r="Z4" s="605" t="s">
        <v>533</v>
      </c>
      <c r="AA4" s="605" t="s">
        <v>534</v>
      </c>
      <c r="AB4" s="605" t="s">
        <v>535</v>
      </c>
      <c r="AC4" s="605" t="s">
        <v>536</v>
      </c>
      <c r="AD4" s="605" t="s">
        <v>537</v>
      </c>
      <c r="AE4" s="605" t="s">
        <v>538</v>
      </c>
      <c r="AF4" s="953" t="s">
        <v>125</v>
      </c>
      <c r="AG4" s="606" t="s">
        <v>526</v>
      </c>
      <c r="AH4" s="607" t="s">
        <v>525</v>
      </c>
      <c r="AI4" s="607" t="s">
        <v>524</v>
      </c>
      <c r="AJ4" s="607" t="s">
        <v>523</v>
      </c>
      <c r="AK4" s="608" t="s">
        <v>553</v>
      </c>
      <c r="AL4" s="607" t="s">
        <v>582</v>
      </c>
      <c r="AM4" s="7" t="s">
        <v>583</v>
      </c>
      <c r="AN4" s="607" t="s">
        <v>584</v>
      </c>
      <c r="AO4" s="946" t="s">
        <v>126</v>
      </c>
      <c r="AP4" s="609" t="s">
        <v>541</v>
      </c>
      <c r="AQ4" s="610" t="s">
        <v>542</v>
      </c>
      <c r="AR4" s="916" t="s">
        <v>127</v>
      </c>
      <c r="AS4" s="611" t="s">
        <v>338</v>
      </c>
      <c r="AT4" s="16" t="s">
        <v>585</v>
      </c>
      <c r="AU4" s="538" t="s">
        <v>522</v>
      </c>
      <c r="AV4" s="1071" t="s">
        <v>128</v>
      </c>
      <c r="AW4" s="1149"/>
      <c r="AX4" s="1152"/>
      <c r="AY4" s="1115"/>
      <c r="AZ4" s="1121"/>
      <c r="BA4" s="1125"/>
      <c r="BB4" s="1112"/>
      <c r="BC4" s="1160"/>
    </row>
    <row r="5" spans="1:55" ht="20.25" customHeight="1" thickBot="1">
      <c r="A5" s="994"/>
      <c r="B5" s="997"/>
      <c r="C5" s="39" t="s">
        <v>90</v>
      </c>
      <c r="D5" s="1162"/>
      <c r="E5" s="40" t="s">
        <v>91</v>
      </c>
      <c r="F5" s="1162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227" t="s">
        <v>107</v>
      </c>
      <c r="AI5" s="33" t="s">
        <v>107</v>
      </c>
      <c r="AJ5" s="33" t="s">
        <v>107</v>
      </c>
      <c r="AK5" s="228" t="s">
        <v>107</v>
      </c>
      <c r="AL5" s="33" t="s">
        <v>107</v>
      </c>
      <c r="AM5" s="33" t="s">
        <v>107</v>
      </c>
      <c r="AN5" s="547" t="s">
        <v>560</v>
      </c>
      <c r="AO5" s="947"/>
      <c r="AP5" s="34" t="s">
        <v>107</v>
      </c>
      <c r="AQ5" s="35" t="s">
        <v>107</v>
      </c>
      <c r="AR5" s="917"/>
      <c r="AS5" s="27" t="s">
        <v>96</v>
      </c>
      <c r="AT5" s="41" t="s">
        <v>96</v>
      </c>
      <c r="AU5" s="539" t="s">
        <v>96</v>
      </c>
      <c r="AV5" s="1072"/>
      <c r="AW5" s="1150"/>
      <c r="AX5" s="1153"/>
      <c r="AY5" s="1116"/>
      <c r="AZ5" s="1122"/>
      <c r="BA5" s="196">
        <v>330</v>
      </c>
      <c r="BB5" s="1113"/>
      <c r="BC5" s="1160"/>
    </row>
    <row r="6" spans="1:55" ht="14.25" customHeight="1">
      <c r="A6" s="578" t="s">
        <v>27</v>
      </c>
      <c r="B6" s="579" t="s">
        <v>599</v>
      </c>
      <c r="C6" s="580">
        <v>50</v>
      </c>
      <c r="D6" s="593">
        <f aca="true" t="shared" si="0" ref="D6:D37">C6</f>
        <v>50</v>
      </c>
      <c r="E6" s="581">
        <v>0</v>
      </c>
      <c r="F6" s="593">
        <f aca="true" t="shared" si="1" ref="F6:F37">IF(E6&gt;0,E6,0)</f>
        <v>0</v>
      </c>
      <c r="G6" s="594">
        <f aca="true" t="shared" si="2" ref="G6:G37">D6+F6</f>
        <v>50</v>
      </c>
      <c r="H6" s="582" t="s">
        <v>366</v>
      </c>
      <c r="I6" s="595">
        <f aca="true" t="shared" si="3" ref="I6:I37">IF(H6="ANO",15,0)</f>
        <v>15</v>
      </c>
      <c r="J6" s="583" t="s">
        <v>366</v>
      </c>
      <c r="K6" s="584"/>
      <c r="L6" s="584"/>
      <c r="M6" s="584"/>
      <c r="N6" s="585"/>
      <c r="O6" s="584"/>
      <c r="P6" s="594">
        <f aca="true" t="shared" si="4" ref="P6:P37">IF(J6="ANO",15,0)+IF(K6="ANO",15,0)+IF(L6="ANO",10,0)+IF(M6="ANO",10,0)+IF(N6="ANO",5,0)+IF(O6="ANO",5,0)</f>
        <v>15</v>
      </c>
      <c r="Q6" s="583"/>
      <c r="R6" s="584" t="s">
        <v>366</v>
      </c>
      <c r="S6" s="594">
        <f aca="true" t="shared" si="5" ref="S6:S37">IF(Q6="ANO",8,0)+IF(R6="ANO",15,0)</f>
        <v>15</v>
      </c>
      <c r="T6" s="583" t="s">
        <v>366</v>
      </c>
      <c r="U6" s="584" t="s">
        <v>366</v>
      </c>
      <c r="V6" s="584" t="s">
        <v>366</v>
      </c>
      <c r="W6" s="584" t="s">
        <v>366</v>
      </c>
      <c r="X6" s="584" t="s">
        <v>366</v>
      </c>
      <c r="Y6" s="584" t="s">
        <v>366</v>
      </c>
      <c r="Z6" s="584" t="s">
        <v>366</v>
      </c>
      <c r="AA6" s="584" t="s">
        <v>366</v>
      </c>
      <c r="AB6" s="584" t="s">
        <v>366</v>
      </c>
      <c r="AC6" s="584" t="s">
        <v>366</v>
      </c>
      <c r="AD6" s="584" t="s">
        <v>366</v>
      </c>
      <c r="AE6" s="584" t="s">
        <v>366</v>
      </c>
      <c r="AF6" s="594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60</v>
      </c>
      <c r="AG6" s="583" t="s">
        <v>366</v>
      </c>
      <c r="AH6" s="584" t="s">
        <v>366</v>
      </c>
      <c r="AI6" s="584" t="s">
        <v>366</v>
      </c>
      <c r="AJ6" s="584" t="s">
        <v>366</v>
      </c>
      <c r="AK6" s="584"/>
      <c r="AL6" s="584" t="s">
        <v>366</v>
      </c>
      <c r="AM6" s="584" t="s">
        <v>366</v>
      </c>
      <c r="AN6" s="584" t="s">
        <v>366</v>
      </c>
      <c r="AO6" s="594">
        <f>IF(AG6="ANO",8,0)+IF(AH6="ANO",8,0)+IF(AI6="ANO",8,0)+IF(AJ6="ANO",8,0)+IF(AK6="ANO",8,0)+IF(AL6="ANO",8,0)+IF(AM6="ANO",8,0)+IF(AN6="ANO",48,0)</f>
        <v>96</v>
      </c>
      <c r="AP6" s="583" t="s">
        <v>366</v>
      </c>
      <c r="AQ6" s="584" t="s">
        <v>366</v>
      </c>
      <c r="AR6" s="594">
        <f aca="true" t="shared" si="7" ref="AR6:AR37">IF(AP6="ANO",8,0)+IF(AQ6="ANO",8,0)</f>
        <v>16</v>
      </c>
      <c r="AS6" s="583" t="s">
        <v>366</v>
      </c>
      <c r="AT6" s="584" t="s">
        <v>366</v>
      </c>
      <c r="AU6" s="586"/>
      <c r="AV6" s="594">
        <f aca="true" t="shared" si="8" ref="AV6:AV37">IF(AS6="ANO",15,0)+IF(AT6="ANO",15,0)+IF(AU6="ANO",15,0)</f>
        <v>30</v>
      </c>
      <c r="AW6" s="596">
        <f aca="true" t="shared" si="9" ref="AW6:AW37">G6+I6+P6+S6+AF6+AO6+AR6+AV6</f>
        <v>297</v>
      </c>
      <c r="AX6" s="587" t="s">
        <v>452</v>
      </c>
      <c r="AY6" s="588" t="s">
        <v>452</v>
      </c>
      <c r="AZ6" s="589">
        <f aca="true" t="shared" si="10" ref="AZ6:AZ37">AW6/$AW$64*100</f>
        <v>4.109325116410758</v>
      </c>
      <c r="BA6" s="590">
        <f aca="true" t="shared" si="11" ref="BA6:BA37">AW6/$BA$5*100</f>
        <v>90</v>
      </c>
      <c r="BB6" s="591" t="str">
        <f aca="true" t="shared" si="12" ref="BB6:BB37">B6</f>
        <v>OS SKP (Praha)</v>
      </c>
      <c r="BC6" s="592"/>
    </row>
    <row r="7" spans="1:55" ht="14.25" customHeight="1">
      <c r="A7" s="201" t="s">
        <v>204</v>
      </c>
      <c r="B7" s="531" t="s">
        <v>625</v>
      </c>
      <c r="C7" s="559">
        <v>26</v>
      </c>
      <c r="D7" s="103">
        <f t="shared" si="0"/>
        <v>26</v>
      </c>
      <c r="E7" s="404">
        <v>3.3509700176366843</v>
      </c>
      <c r="F7" s="170">
        <f t="shared" si="1"/>
        <v>3.3509700176366843</v>
      </c>
      <c r="G7" s="97">
        <f t="shared" si="2"/>
        <v>29.350970017636683</v>
      </c>
      <c r="H7" s="566" t="s">
        <v>366</v>
      </c>
      <c r="I7" s="100">
        <f t="shared" si="3"/>
        <v>15</v>
      </c>
      <c r="J7" s="406" t="s">
        <v>366</v>
      </c>
      <c r="K7" s="238"/>
      <c r="L7" s="2"/>
      <c r="M7" s="2"/>
      <c r="N7" s="11"/>
      <c r="O7" s="2"/>
      <c r="P7" s="108">
        <f t="shared" si="4"/>
        <v>15</v>
      </c>
      <c r="Q7" s="390"/>
      <c r="R7" s="238" t="s">
        <v>366</v>
      </c>
      <c r="S7" s="110">
        <f t="shared" si="5"/>
        <v>15</v>
      </c>
      <c r="T7" s="390" t="s">
        <v>366</v>
      </c>
      <c r="U7" s="238" t="s">
        <v>366</v>
      </c>
      <c r="V7" s="238" t="s">
        <v>366</v>
      </c>
      <c r="W7" s="238" t="s">
        <v>366</v>
      </c>
      <c r="X7" s="238" t="s">
        <v>366</v>
      </c>
      <c r="Y7" s="238" t="s">
        <v>366</v>
      </c>
      <c r="Z7" s="238" t="s">
        <v>366</v>
      </c>
      <c r="AA7" s="238" t="s">
        <v>366</v>
      </c>
      <c r="AB7" s="238" t="s">
        <v>366</v>
      </c>
      <c r="AC7" s="238" t="s">
        <v>366</v>
      </c>
      <c r="AD7" s="238" t="s">
        <v>366</v>
      </c>
      <c r="AE7" s="238" t="s">
        <v>366</v>
      </c>
      <c r="AF7" s="93">
        <f t="shared" si="6"/>
        <v>60</v>
      </c>
      <c r="AG7" s="406" t="s">
        <v>366</v>
      </c>
      <c r="AH7" s="407" t="s">
        <v>366</v>
      </c>
      <c r="AI7" s="252" t="s">
        <v>366</v>
      </c>
      <c r="AJ7" s="407" t="s">
        <v>366</v>
      </c>
      <c r="AK7" s="407"/>
      <c r="AL7" s="407"/>
      <c r="AM7" s="252" t="s">
        <v>366</v>
      </c>
      <c r="AN7" s="252" t="s">
        <v>366</v>
      </c>
      <c r="AO7" s="115">
        <f>IF(AG7="ANO",8,0)+IF(AH7="ANO",8,0)+IF(AI7="ANO",8,0)+IF(AJ7="ANO",8,0)+IF(AK7="ANO",8,0)+IF(AL7="ANO",8,0)+IF(AM7="ANO",8,0)+IF(AN7="ANO",40,0)</f>
        <v>80</v>
      </c>
      <c r="AP7" s="390" t="s">
        <v>366</v>
      </c>
      <c r="AQ7" s="238" t="s">
        <v>366</v>
      </c>
      <c r="AR7" s="116">
        <f t="shared" si="7"/>
        <v>16</v>
      </c>
      <c r="AS7" s="406"/>
      <c r="AT7" s="252"/>
      <c r="AU7" s="573"/>
      <c r="AV7" s="118">
        <f t="shared" si="8"/>
        <v>0</v>
      </c>
      <c r="AW7" s="464">
        <f t="shared" si="9"/>
        <v>230.35097001763668</v>
      </c>
      <c r="AX7" s="544" t="s">
        <v>199</v>
      </c>
      <c r="AY7" s="537" t="s">
        <v>7</v>
      </c>
      <c r="AZ7" s="191">
        <f t="shared" si="10"/>
        <v>3.187161706003555</v>
      </c>
      <c r="BA7" s="192">
        <f t="shared" si="11"/>
        <v>69.8033242477687</v>
      </c>
      <c r="BB7" s="532" t="str">
        <f t="shared" si="12"/>
        <v>AGC Flat Glass Czech a.s., Řetenice (Teplice)</v>
      </c>
      <c r="BC7" s="612" t="s">
        <v>562</v>
      </c>
    </row>
    <row r="8" spans="1:55" ht="14.25" customHeight="1">
      <c r="A8" s="201" t="s">
        <v>8</v>
      </c>
      <c r="B8" s="216" t="s">
        <v>211</v>
      </c>
      <c r="C8" s="559">
        <v>42</v>
      </c>
      <c r="D8" s="103">
        <f t="shared" si="0"/>
        <v>42</v>
      </c>
      <c r="E8" s="404">
        <v>-12.8</v>
      </c>
      <c r="F8" s="170">
        <f t="shared" si="1"/>
        <v>0</v>
      </c>
      <c r="G8" s="97">
        <f t="shared" si="2"/>
        <v>42</v>
      </c>
      <c r="H8" s="566" t="s">
        <v>366</v>
      </c>
      <c r="I8" s="100">
        <f t="shared" si="3"/>
        <v>15</v>
      </c>
      <c r="J8" s="406" t="s">
        <v>366</v>
      </c>
      <c r="K8" s="238"/>
      <c r="L8" s="2"/>
      <c r="M8" s="2"/>
      <c r="N8" s="11"/>
      <c r="O8" s="2"/>
      <c r="P8" s="108">
        <f t="shared" si="4"/>
        <v>15</v>
      </c>
      <c r="Q8" s="238"/>
      <c r="R8" s="238" t="s">
        <v>366</v>
      </c>
      <c r="S8" s="110">
        <f t="shared" si="5"/>
        <v>15</v>
      </c>
      <c r="T8" s="390" t="s">
        <v>366</v>
      </c>
      <c r="U8" s="238" t="s">
        <v>366</v>
      </c>
      <c r="V8" s="238" t="s">
        <v>366</v>
      </c>
      <c r="W8" s="238" t="s">
        <v>366</v>
      </c>
      <c r="X8" s="238" t="s">
        <v>366</v>
      </c>
      <c r="Y8" s="238" t="s">
        <v>366</v>
      </c>
      <c r="Z8" s="238" t="s">
        <v>366</v>
      </c>
      <c r="AA8" s="238" t="s">
        <v>366</v>
      </c>
      <c r="AB8" s="238" t="s">
        <v>366</v>
      </c>
      <c r="AC8" s="238" t="s">
        <v>366</v>
      </c>
      <c r="AD8" s="238" t="s">
        <v>366</v>
      </c>
      <c r="AE8" s="238" t="s">
        <v>366</v>
      </c>
      <c r="AF8" s="93">
        <f t="shared" si="6"/>
        <v>60</v>
      </c>
      <c r="AG8" s="406"/>
      <c r="AH8" s="252"/>
      <c r="AI8" s="252" t="s">
        <v>366</v>
      </c>
      <c r="AJ8" s="238" t="s">
        <v>366</v>
      </c>
      <c r="AK8" s="238"/>
      <c r="AL8" s="238"/>
      <c r="AM8" s="252" t="s">
        <v>366</v>
      </c>
      <c r="AN8" s="252" t="s">
        <v>366</v>
      </c>
      <c r="AO8" s="115">
        <f>IF(AG8="ANO",8,0)+IF(AH8="ANO",8,0)+IF(AI8="ANO",8,0)+IF(AJ8="ANO",8,0)+IF(AK8="ANO",8,0)+IF(AL8="ANO",8,0)+IF(AM8="ANO",8,0)+IF(AN8="ANO",24,0)</f>
        <v>48</v>
      </c>
      <c r="AP8" s="390" t="s">
        <v>366</v>
      </c>
      <c r="AQ8" s="238" t="s">
        <v>366</v>
      </c>
      <c r="AR8" s="116">
        <f t="shared" si="7"/>
        <v>16</v>
      </c>
      <c r="AS8" s="406" t="s">
        <v>366</v>
      </c>
      <c r="AT8" s="252"/>
      <c r="AU8" s="573"/>
      <c r="AV8" s="118">
        <f t="shared" si="8"/>
        <v>15</v>
      </c>
      <c r="AW8" s="465">
        <f t="shared" si="9"/>
        <v>226</v>
      </c>
      <c r="AX8" s="483" t="s">
        <v>204</v>
      </c>
      <c r="AY8" s="483" t="s">
        <v>204</v>
      </c>
      <c r="AZ8" s="191">
        <f t="shared" si="10"/>
        <v>3.1269611996930338</v>
      </c>
      <c r="BA8" s="192">
        <f t="shared" si="11"/>
        <v>68.48484848484848</v>
      </c>
      <c r="BB8" s="409" t="str">
        <f t="shared" si="12"/>
        <v>Crystalex závod Karolinka</v>
      </c>
      <c r="BC8" s="612"/>
    </row>
    <row r="9" spans="1:55" ht="14.25" customHeight="1">
      <c r="A9" s="201" t="s">
        <v>25</v>
      </c>
      <c r="B9" s="210" t="s">
        <v>368</v>
      </c>
      <c r="C9" s="559">
        <v>15</v>
      </c>
      <c r="D9" s="103">
        <f t="shared" si="0"/>
        <v>15</v>
      </c>
      <c r="E9" s="404">
        <v>0</v>
      </c>
      <c r="F9" s="170">
        <f t="shared" si="1"/>
        <v>0</v>
      </c>
      <c r="G9" s="97">
        <f t="shared" si="2"/>
        <v>15</v>
      </c>
      <c r="H9" s="566" t="s">
        <v>366</v>
      </c>
      <c r="I9" s="100">
        <f t="shared" si="3"/>
        <v>15</v>
      </c>
      <c r="J9" s="406"/>
      <c r="K9" s="238" t="s">
        <v>366</v>
      </c>
      <c r="L9" s="2"/>
      <c r="M9" s="2"/>
      <c r="N9" s="11"/>
      <c r="O9" s="2"/>
      <c r="P9" s="108">
        <f t="shared" si="4"/>
        <v>15</v>
      </c>
      <c r="Q9" s="390"/>
      <c r="R9" s="238" t="s">
        <v>366</v>
      </c>
      <c r="S9" s="110">
        <f t="shared" si="5"/>
        <v>15</v>
      </c>
      <c r="T9" s="390" t="s">
        <v>366</v>
      </c>
      <c r="U9" s="238" t="s">
        <v>366</v>
      </c>
      <c r="V9" s="238" t="s">
        <v>366</v>
      </c>
      <c r="W9" s="238" t="s">
        <v>366</v>
      </c>
      <c r="X9" s="238" t="s">
        <v>366</v>
      </c>
      <c r="Y9" s="238" t="s">
        <v>366</v>
      </c>
      <c r="Z9" s="238" t="s">
        <v>366</v>
      </c>
      <c r="AA9" s="238" t="s">
        <v>366</v>
      </c>
      <c r="AB9" s="238" t="s">
        <v>366</v>
      </c>
      <c r="AC9" s="238" t="s">
        <v>366</v>
      </c>
      <c r="AD9" s="238" t="s">
        <v>366</v>
      </c>
      <c r="AE9" s="238" t="s">
        <v>366</v>
      </c>
      <c r="AF9" s="93">
        <f t="shared" si="6"/>
        <v>60</v>
      </c>
      <c r="AG9" s="390"/>
      <c r="AH9" s="238"/>
      <c r="AI9" s="252" t="s">
        <v>366</v>
      </c>
      <c r="AJ9" s="238" t="s">
        <v>366</v>
      </c>
      <c r="AK9" s="238"/>
      <c r="AL9" s="238"/>
      <c r="AM9" s="252" t="s">
        <v>366</v>
      </c>
      <c r="AN9" s="252" t="s">
        <v>366</v>
      </c>
      <c r="AO9" s="115">
        <f>IF(AG9="ANO",8,0)+IF(AH9="ANO",8,0)+IF(AI9="ANO",8,0)+IF(AJ9="ANO",8,0)+IF(AK9="ANO",8,0)+IF(AL9="ANO",8,0)+IF(AM9="ANO",8,0)+IF(AN9="ANO",24,0)</f>
        <v>48</v>
      </c>
      <c r="AP9" s="390" t="s">
        <v>366</v>
      </c>
      <c r="AQ9" s="238" t="s">
        <v>366</v>
      </c>
      <c r="AR9" s="116">
        <f t="shared" si="7"/>
        <v>16</v>
      </c>
      <c r="AS9" s="406" t="s">
        <v>366</v>
      </c>
      <c r="AT9" s="252" t="s">
        <v>366</v>
      </c>
      <c r="AU9" s="573"/>
      <c r="AV9" s="118">
        <f t="shared" si="8"/>
        <v>30</v>
      </c>
      <c r="AW9" s="466">
        <f t="shared" si="9"/>
        <v>214</v>
      </c>
      <c r="AX9" s="543" t="s">
        <v>198</v>
      </c>
      <c r="AY9" s="544" t="s">
        <v>199</v>
      </c>
      <c r="AZ9" s="191">
        <f t="shared" si="10"/>
        <v>2.960927861656236</v>
      </c>
      <c r="BA9" s="192">
        <f t="shared" si="11"/>
        <v>64.84848484848484</v>
      </c>
      <c r="BB9" s="410" t="str">
        <f t="shared" si="12"/>
        <v>O-I Manufacturing Czech Republic a.s. (Dubí) </v>
      </c>
      <c r="BC9" s="612"/>
    </row>
    <row r="10" spans="1:55" ht="14.25" customHeight="1">
      <c r="A10" s="201" t="s">
        <v>49</v>
      </c>
      <c r="B10" s="210" t="s">
        <v>355</v>
      </c>
      <c r="C10" s="559">
        <v>-1</v>
      </c>
      <c r="D10" s="103">
        <f t="shared" si="0"/>
        <v>-1</v>
      </c>
      <c r="E10" s="404">
        <v>-6.086956521739131</v>
      </c>
      <c r="F10" s="170">
        <f t="shared" si="1"/>
        <v>0</v>
      </c>
      <c r="G10" s="97">
        <f t="shared" si="2"/>
        <v>-1</v>
      </c>
      <c r="H10" s="566" t="s">
        <v>366</v>
      </c>
      <c r="I10" s="100">
        <f t="shared" si="3"/>
        <v>15</v>
      </c>
      <c r="J10" s="406" t="s">
        <v>366</v>
      </c>
      <c r="K10" s="238"/>
      <c r="L10" s="2"/>
      <c r="M10" s="2"/>
      <c r="N10" s="11"/>
      <c r="O10" s="2"/>
      <c r="P10" s="108">
        <f t="shared" si="4"/>
        <v>15</v>
      </c>
      <c r="Q10" s="390"/>
      <c r="R10" s="238" t="s">
        <v>366</v>
      </c>
      <c r="S10" s="110">
        <f t="shared" si="5"/>
        <v>15</v>
      </c>
      <c r="T10" s="390"/>
      <c r="U10" s="238" t="s">
        <v>366</v>
      </c>
      <c r="V10" s="238" t="s">
        <v>366</v>
      </c>
      <c r="W10" s="238" t="s">
        <v>366</v>
      </c>
      <c r="X10" s="238" t="s">
        <v>366</v>
      </c>
      <c r="Y10" s="238" t="s">
        <v>366</v>
      </c>
      <c r="Z10" s="238" t="s">
        <v>366</v>
      </c>
      <c r="AA10" s="238" t="s">
        <v>366</v>
      </c>
      <c r="AB10" s="238" t="s">
        <v>366</v>
      </c>
      <c r="AC10" s="238" t="s">
        <v>366</v>
      </c>
      <c r="AD10" s="238" t="s">
        <v>366</v>
      </c>
      <c r="AE10" s="238" t="s">
        <v>366</v>
      </c>
      <c r="AF10" s="93">
        <f t="shared" si="6"/>
        <v>55</v>
      </c>
      <c r="AG10" s="390" t="s">
        <v>366</v>
      </c>
      <c r="AH10" s="238"/>
      <c r="AI10" s="252" t="s">
        <v>366</v>
      </c>
      <c r="AJ10" s="238" t="s">
        <v>366</v>
      </c>
      <c r="AK10" s="238"/>
      <c r="AL10" s="238" t="s">
        <v>366</v>
      </c>
      <c r="AM10" s="252" t="s">
        <v>366</v>
      </c>
      <c r="AN10" s="252" t="s">
        <v>366</v>
      </c>
      <c r="AO10" s="115">
        <f>IF(AG10="ANO",8,0)+IF(AH10="ANO",8,0)+IF(AI10="ANO",8,0)+IF(AJ10="ANO",8,0)+IF(AK10="ANO",8,0)+IF(AL10="ANO",8,0)+IF(AM10="ANO",8,0)+IF(AN10="ANO",24,0)</f>
        <v>64</v>
      </c>
      <c r="AP10" s="390" t="s">
        <v>366</v>
      </c>
      <c r="AQ10" s="238" t="s">
        <v>366</v>
      </c>
      <c r="AR10" s="116">
        <f t="shared" si="7"/>
        <v>16</v>
      </c>
      <c r="AS10" s="406" t="s">
        <v>366</v>
      </c>
      <c r="AT10" s="252" t="s">
        <v>366</v>
      </c>
      <c r="AU10" s="573"/>
      <c r="AV10" s="118">
        <f t="shared" si="8"/>
        <v>30</v>
      </c>
      <c r="AW10" s="468">
        <f t="shared" si="9"/>
        <v>209</v>
      </c>
      <c r="AX10" s="482" t="s">
        <v>203</v>
      </c>
      <c r="AY10" s="537" t="s">
        <v>8</v>
      </c>
      <c r="AZ10" s="191">
        <f t="shared" si="10"/>
        <v>2.8917473041409036</v>
      </c>
      <c r="BA10" s="192">
        <f t="shared" si="11"/>
        <v>63.33333333333333</v>
      </c>
      <c r="BB10" s="410" t="str">
        <f t="shared" si="12"/>
        <v>Thun 1794 a.s. (Nová Role)</v>
      </c>
      <c r="BC10" s="612" t="s">
        <v>563</v>
      </c>
    </row>
    <row r="11" spans="1:55" ht="14.25" customHeight="1">
      <c r="A11" s="201" t="s">
        <v>21</v>
      </c>
      <c r="B11" s="212" t="s">
        <v>220</v>
      </c>
      <c r="C11" s="559">
        <v>17</v>
      </c>
      <c r="D11" s="103">
        <f t="shared" si="0"/>
        <v>17</v>
      </c>
      <c r="E11" s="404">
        <v>-1.3245033112582782</v>
      </c>
      <c r="F11" s="170">
        <f t="shared" si="1"/>
        <v>0</v>
      </c>
      <c r="G11" s="97">
        <f t="shared" si="2"/>
        <v>17</v>
      </c>
      <c r="H11" s="566" t="s">
        <v>366</v>
      </c>
      <c r="I11" s="100">
        <f t="shared" si="3"/>
        <v>15</v>
      </c>
      <c r="J11" s="406"/>
      <c r="K11" s="238" t="s">
        <v>366</v>
      </c>
      <c r="L11" s="2"/>
      <c r="M11" s="2"/>
      <c r="N11" s="11"/>
      <c r="O11" s="2"/>
      <c r="P11" s="108">
        <f t="shared" si="4"/>
        <v>15</v>
      </c>
      <c r="Q11" s="390"/>
      <c r="R11" s="238" t="s">
        <v>366</v>
      </c>
      <c r="S11" s="110">
        <f t="shared" si="5"/>
        <v>15</v>
      </c>
      <c r="T11" s="390" t="s">
        <v>366</v>
      </c>
      <c r="U11" s="238" t="s">
        <v>366</v>
      </c>
      <c r="V11" s="238" t="s">
        <v>366</v>
      </c>
      <c r="W11" s="238" t="s">
        <v>366</v>
      </c>
      <c r="X11" s="238" t="s">
        <v>366</v>
      </c>
      <c r="Y11" s="238" t="s">
        <v>366</v>
      </c>
      <c r="Z11" s="238" t="s">
        <v>366</v>
      </c>
      <c r="AA11" s="238" t="s">
        <v>366</v>
      </c>
      <c r="AB11" s="238" t="s">
        <v>366</v>
      </c>
      <c r="AC11" s="238" t="s">
        <v>366</v>
      </c>
      <c r="AD11" s="238" t="s">
        <v>366</v>
      </c>
      <c r="AE11" s="238" t="s">
        <v>366</v>
      </c>
      <c r="AF11" s="93">
        <f t="shared" si="6"/>
        <v>60</v>
      </c>
      <c r="AG11" s="390" t="s">
        <v>366</v>
      </c>
      <c r="AH11" s="238"/>
      <c r="AI11" s="252" t="s">
        <v>366</v>
      </c>
      <c r="AJ11" s="238" t="s">
        <v>366</v>
      </c>
      <c r="AK11" s="238"/>
      <c r="AL11" s="238" t="s">
        <v>366</v>
      </c>
      <c r="AM11" s="252" t="s">
        <v>366</v>
      </c>
      <c r="AN11" s="252" t="s">
        <v>366</v>
      </c>
      <c r="AO11" s="115">
        <f>IF(AG11="ANO",8,0)+IF(AH11="ANO",8,0)+IF(AI11="ANO",8,0)+IF(AJ11="ANO",8,0)+IF(AK11="ANO",8,0)+IF(AL11="ANO",8,0)+IF(AM11="ANO",8,0)+IF(AN11="ANO",24,0)</f>
        <v>64</v>
      </c>
      <c r="AP11" s="390" t="s">
        <v>366</v>
      </c>
      <c r="AQ11" s="238" t="s">
        <v>366</v>
      </c>
      <c r="AR11" s="116">
        <f t="shared" si="7"/>
        <v>16</v>
      </c>
      <c r="AS11" s="406"/>
      <c r="AT11" s="252"/>
      <c r="AU11" s="573"/>
      <c r="AV11" s="118">
        <f t="shared" si="8"/>
        <v>0</v>
      </c>
      <c r="AW11" s="468">
        <f t="shared" si="9"/>
        <v>202</v>
      </c>
      <c r="AX11" s="482" t="s">
        <v>200</v>
      </c>
      <c r="AY11" s="543" t="s">
        <v>198</v>
      </c>
      <c r="AZ11" s="191">
        <f t="shared" si="10"/>
        <v>2.794894523619438</v>
      </c>
      <c r="BA11" s="192">
        <f t="shared" si="11"/>
        <v>61.212121212121204</v>
      </c>
      <c r="BB11" s="410" t="str">
        <f t="shared" si="12"/>
        <v>Laufen CZ s.r.o. provozovna Znojmo</v>
      </c>
      <c r="BC11" s="612"/>
    </row>
    <row r="12" spans="1:55" ht="14.25" customHeight="1">
      <c r="A12" s="201" t="s">
        <v>39</v>
      </c>
      <c r="B12" s="212" t="s">
        <v>234</v>
      </c>
      <c r="C12" s="559">
        <v>2</v>
      </c>
      <c r="D12" s="103">
        <f t="shared" si="0"/>
        <v>2</v>
      </c>
      <c r="E12" s="404">
        <v>4.591836734693878</v>
      </c>
      <c r="F12" s="170">
        <f t="shared" si="1"/>
        <v>4.591836734693878</v>
      </c>
      <c r="G12" s="97">
        <f t="shared" si="2"/>
        <v>6.591836734693878</v>
      </c>
      <c r="H12" s="566" t="s">
        <v>366</v>
      </c>
      <c r="I12" s="100">
        <f t="shared" si="3"/>
        <v>15</v>
      </c>
      <c r="J12" s="406" t="s">
        <v>366</v>
      </c>
      <c r="K12" s="238"/>
      <c r="L12" s="2"/>
      <c r="M12" s="2"/>
      <c r="N12" s="11"/>
      <c r="O12" s="2"/>
      <c r="P12" s="108">
        <f t="shared" si="4"/>
        <v>15</v>
      </c>
      <c r="Q12" s="390"/>
      <c r="R12" s="238" t="s">
        <v>366</v>
      </c>
      <c r="S12" s="110">
        <f t="shared" si="5"/>
        <v>15</v>
      </c>
      <c r="T12" s="390" t="s">
        <v>366</v>
      </c>
      <c r="U12" s="238" t="s">
        <v>366</v>
      </c>
      <c r="V12" s="238" t="s">
        <v>366</v>
      </c>
      <c r="W12" s="238" t="s">
        <v>366</v>
      </c>
      <c r="X12" s="238" t="s">
        <v>366</v>
      </c>
      <c r="Y12" s="238" t="s">
        <v>366</v>
      </c>
      <c r="Z12" s="238" t="s">
        <v>366</v>
      </c>
      <c r="AA12" s="238" t="s">
        <v>366</v>
      </c>
      <c r="AB12" s="238" t="s">
        <v>366</v>
      </c>
      <c r="AC12" s="238" t="s">
        <v>366</v>
      </c>
      <c r="AD12" s="238" t="s">
        <v>366</v>
      </c>
      <c r="AE12" s="238" t="s">
        <v>366</v>
      </c>
      <c r="AF12" s="93">
        <f t="shared" si="6"/>
        <v>60</v>
      </c>
      <c r="AG12" s="390"/>
      <c r="AH12" s="238"/>
      <c r="AI12" s="252" t="s">
        <v>366</v>
      </c>
      <c r="AJ12" s="238" t="s">
        <v>366</v>
      </c>
      <c r="AK12" s="238"/>
      <c r="AL12" s="238"/>
      <c r="AM12" s="252" t="s">
        <v>366</v>
      </c>
      <c r="AN12" s="252" t="s">
        <v>366</v>
      </c>
      <c r="AO12" s="115">
        <f>IF(AG12="ANO",8,0)+IF(AH12="ANO",8,0)+IF(AI12="ANO",8,0)+IF(AJ12="ANO",8,0)+IF(AK12="ANO",8,0)+IF(AL12="ANO",8,0)+IF(AM12="ANO",8,0)+IF(AN12="ANO",48,0)</f>
        <v>72</v>
      </c>
      <c r="AP12" s="390" t="s">
        <v>366</v>
      </c>
      <c r="AQ12" s="238" t="s">
        <v>366</v>
      </c>
      <c r="AR12" s="116">
        <f t="shared" si="7"/>
        <v>16</v>
      </c>
      <c r="AS12" s="390"/>
      <c r="AT12" s="252"/>
      <c r="AU12" s="573"/>
      <c r="AV12" s="118">
        <f t="shared" si="8"/>
        <v>0</v>
      </c>
      <c r="AW12" s="467">
        <f t="shared" si="9"/>
        <v>199.59183673469389</v>
      </c>
      <c r="AX12" s="482" t="s">
        <v>197</v>
      </c>
      <c r="AY12" s="537" t="s">
        <v>22</v>
      </c>
      <c r="AZ12" s="191">
        <f t="shared" si="10"/>
        <v>2.7615749081630736</v>
      </c>
      <c r="BA12" s="192">
        <f t="shared" si="11"/>
        <v>60.48237476808905</v>
      </c>
      <c r="BB12" s="410" t="str">
        <f t="shared" si="12"/>
        <v>Sklárny Moravia Úsobrno</v>
      </c>
      <c r="BC12" s="613" t="s">
        <v>564</v>
      </c>
    </row>
    <row r="13" spans="1:55" ht="14.25" customHeight="1">
      <c r="A13" s="201" t="s">
        <v>29</v>
      </c>
      <c r="B13" s="212" t="s">
        <v>370</v>
      </c>
      <c r="C13" s="559">
        <v>15</v>
      </c>
      <c r="D13" s="103">
        <f t="shared" si="0"/>
        <v>15</v>
      </c>
      <c r="E13" s="404">
        <v>-4.166666666666666</v>
      </c>
      <c r="F13" s="170">
        <f t="shared" si="1"/>
        <v>0</v>
      </c>
      <c r="G13" s="97">
        <f t="shared" si="2"/>
        <v>15</v>
      </c>
      <c r="H13" s="566" t="s">
        <v>366</v>
      </c>
      <c r="I13" s="100">
        <f t="shared" si="3"/>
        <v>15</v>
      </c>
      <c r="J13" s="406" t="s">
        <v>366</v>
      </c>
      <c r="K13" s="238"/>
      <c r="L13" s="2"/>
      <c r="M13" s="2"/>
      <c r="N13" s="11"/>
      <c r="O13" s="2"/>
      <c r="P13" s="108">
        <f t="shared" si="4"/>
        <v>15</v>
      </c>
      <c r="Q13" s="390"/>
      <c r="R13" s="238" t="s">
        <v>366</v>
      </c>
      <c r="S13" s="110">
        <f t="shared" si="5"/>
        <v>15</v>
      </c>
      <c r="T13" s="390" t="s">
        <v>366</v>
      </c>
      <c r="U13" s="238" t="s">
        <v>366</v>
      </c>
      <c r="V13" s="238" t="s">
        <v>366</v>
      </c>
      <c r="W13" s="238" t="s">
        <v>366</v>
      </c>
      <c r="X13" s="238" t="s">
        <v>366</v>
      </c>
      <c r="Y13" s="238" t="s">
        <v>366</v>
      </c>
      <c r="Z13" s="238" t="s">
        <v>366</v>
      </c>
      <c r="AA13" s="238" t="s">
        <v>366</v>
      </c>
      <c r="AB13" s="238" t="s">
        <v>366</v>
      </c>
      <c r="AC13" s="238" t="s">
        <v>366</v>
      </c>
      <c r="AD13" s="238" t="s">
        <v>366</v>
      </c>
      <c r="AE13" s="238" t="s">
        <v>366</v>
      </c>
      <c r="AF13" s="93">
        <f t="shared" si="6"/>
        <v>60</v>
      </c>
      <c r="AG13" s="390" t="s">
        <v>366</v>
      </c>
      <c r="AH13" s="238"/>
      <c r="AI13" s="252" t="s">
        <v>366</v>
      </c>
      <c r="AJ13" s="238"/>
      <c r="AK13" s="238"/>
      <c r="AL13" s="238" t="s">
        <v>366</v>
      </c>
      <c r="AM13" s="252" t="s">
        <v>366</v>
      </c>
      <c r="AN13" s="252"/>
      <c r="AO13" s="115">
        <f>IF(AG13="ANO",8,0)+IF(AH13="ANO",8,0)+IF(AI13="ANO",8,0)+IF(AJ13="ANO",8,0)+IF(AK13="ANO",8,0)+IF(AL13="ANO",8,0)+IF(AM13="ANO",8,0)+IF(AN13="ANO",8,0)</f>
        <v>32</v>
      </c>
      <c r="AP13" s="390" t="s">
        <v>366</v>
      </c>
      <c r="AQ13" s="238" t="s">
        <v>366</v>
      </c>
      <c r="AR13" s="116">
        <f t="shared" si="7"/>
        <v>16</v>
      </c>
      <c r="AS13" s="406" t="s">
        <v>366</v>
      </c>
      <c r="AT13" s="238" t="s">
        <v>366</v>
      </c>
      <c r="AU13" s="573"/>
      <c r="AV13" s="118">
        <f t="shared" si="8"/>
        <v>30</v>
      </c>
      <c r="AW13" s="468">
        <f t="shared" si="9"/>
        <v>198</v>
      </c>
      <c r="AX13" s="482" t="s">
        <v>201</v>
      </c>
      <c r="AY13" s="537" t="s">
        <v>197</v>
      </c>
      <c r="AZ13" s="191">
        <f t="shared" si="10"/>
        <v>2.7395500776071717</v>
      </c>
      <c r="BA13" s="192">
        <f t="shared" si="11"/>
        <v>60</v>
      </c>
      <c r="BB13" s="410" t="str">
        <f t="shared" si="12"/>
        <v>Preciosa - Ornela a.s. (Desná v J.h.)</v>
      </c>
      <c r="BC13" s="612"/>
    </row>
    <row r="14" spans="1:55" ht="14.25" customHeight="1">
      <c r="A14" s="201" t="s">
        <v>38</v>
      </c>
      <c r="B14" s="210" t="s">
        <v>600</v>
      </c>
      <c r="C14" s="559">
        <v>-2</v>
      </c>
      <c r="D14" s="103">
        <f t="shared" si="0"/>
        <v>-2</v>
      </c>
      <c r="E14" s="562">
        <v>-1.5107913669064748</v>
      </c>
      <c r="F14" s="170">
        <f t="shared" si="1"/>
        <v>0</v>
      </c>
      <c r="G14" s="97">
        <f t="shared" si="2"/>
        <v>-2</v>
      </c>
      <c r="H14" s="566" t="s">
        <v>366</v>
      </c>
      <c r="I14" s="100">
        <f t="shared" si="3"/>
        <v>15</v>
      </c>
      <c r="J14" s="390"/>
      <c r="K14" s="238" t="s">
        <v>366</v>
      </c>
      <c r="L14" s="2"/>
      <c r="M14" s="2"/>
      <c r="N14" s="11"/>
      <c r="O14" s="2"/>
      <c r="P14" s="108">
        <f t="shared" si="4"/>
        <v>15</v>
      </c>
      <c r="Q14" s="390"/>
      <c r="R14" s="238" t="s">
        <v>366</v>
      </c>
      <c r="S14" s="110">
        <f t="shared" si="5"/>
        <v>15</v>
      </c>
      <c r="T14" s="390" t="s">
        <v>366</v>
      </c>
      <c r="U14" s="238" t="s">
        <v>366</v>
      </c>
      <c r="V14" s="238" t="s">
        <v>366</v>
      </c>
      <c r="W14" s="238" t="s">
        <v>366</v>
      </c>
      <c r="X14" s="238" t="s">
        <v>366</v>
      </c>
      <c r="Y14" s="238" t="s">
        <v>366</v>
      </c>
      <c r="Z14" s="238" t="s">
        <v>366</v>
      </c>
      <c r="AA14" s="238" t="s">
        <v>366</v>
      </c>
      <c r="AB14" s="238" t="s">
        <v>366</v>
      </c>
      <c r="AC14" s="238" t="s">
        <v>366</v>
      </c>
      <c r="AD14" s="238" t="s">
        <v>366</v>
      </c>
      <c r="AE14" s="238" t="s">
        <v>366</v>
      </c>
      <c r="AF14" s="93">
        <f t="shared" si="6"/>
        <v>60</v>
      </c>
      <c r="AG14" s="390" t="s">
        <v>366</v>
      </c>
      <c r="AH14" s="238"/>
      <c r="AI14" s="252" t="s">
        <v>366</v>
      </c>
      <c r="AJ14" s="238" t="s">
        <v>366</v>
      </c>
      <c r="AK14" s="238"/>
      <c r="AL14" s="238"/>
      <c r="AM14" s="252" t="s">
        <v>366</v>
      </c>
      <c r="AN14" s="252" t="s">
        <v>366</v>
      </c>
      <c r="AO14" s="115">
        <f>IF(AG14="ANO",8,0)+IF(AH14="ANO",8,0)+IF(AI14="ANO",8,0)+IF(AJ14="ANO",8,0)+IF(AK14="ANO",8,0)+IF(AL14="ANO",8,0)+IF(AM14="ANO",8,0)+IF(AN14="ANO",32,0)</f>
        <v>64</v>
      </c>
      <c r="AP14" s="390" t="s">
        <v>366</v>
      </c>
      <c r="AQ14" s="238" t="s">
        <v>366</v>
      </c>
      <c r="AR14" s="116">
        <f t="shared" si="7"/>
        <v>16</v>
      </c>
      <c r="AS14" s="406"/>
      <c r="AT14" s="238" t="s">
        <v>366</v>
      </c>
      <c r="AU14" s="573"/>
      <c r="AV14" s="118">
        <f t="shared" si="8"/>
        <v>15</v>
      </c>
      <c r="AW14" s="467">
        <f t="shared" si="9"/>
        <v>198</v>
      </c>
      <c r="AX14" s="482" t="s">
        <v>202</v>
      </c>
      <c r="AY14" s="537" t="s">
        <v>202</v>
      </c>
      <c r="AZ14" s="191">
        <f t="shared" si="10"/>
        <v>2.7395500776071717</v>
      </c>
      <c r="BA14" s="192">
        <f t="shared" si="11"/>
        <v>60</v>
      </c>
      <c r="BB14" s="410" t="str">
        <f t="shared" si="12"/>
        <v>Sklárny Kavalier (Sázava)</v>
      </c>
      <c r="BC14" s="612"/>
    </row>
    <row r="15" spans="1:55" ht="14.25" customHeight="1">
      <c r="A15" s="201" t="s">
        <v>9</v>
      </c>
      <c r="B15" s="212" t="s">
        <v>601</v>
      </c>
      <c r="C15" s="559">
        <v>27</v>
      </c>
      <c r="D15" s="103">
        <f t="shared" si="0"/>
        <v>27</v>
      </c>
      <c r="E15" s="562">
        <v>0</v>
      </c>
      <c r="F15" s="170">
        <f t="shared" si="1"/>
        <v>0</v>
      </c>
      <c r="G15" s="97">
        <f t="shared" si="2"/>
        <v>27</v>
      </c>
      <c r="H15" s="566" t="s">
        <v>366</v>
      </c>
      <c r="I15" s="100">
        <f t="shared" si="3"/>
        <v>15</v>
      </c>
      <c r="J15" s="390" t="s">
        <v>366</v>
      </c>
      <c r="K15" s="238"/>
      <c r="L15" s="2"/>
      <c r="M15" s="2"/>
      <c r="N15" s="11"/>
      <c r="O15" s="2"/>
      <c r="P15" s="108">
        <f t="shared" si="4"/>
        <v>15</v>
      </c>
      <c r="Q15" s="390"/>
      <c r="R15" s="238" t="s">
        <v>366</v>
      </c>
      <c r="S15" s="110">
        <f t="shared" si="5"/>
        <v>15</v>
      </c>
      <c r="T15" s="390" t="s">
        <v>366</v>
      </c>
      <c r="U15" s="238" t="s">
        <v>366</v>
      </c>
      <c r="V15" s="238" t="s">
        <v>366</v>
      </c>
      <c r="W15" s="238" t="s">
        <v>366</v>
      </c>
      <c r="X15" s="238" t="s">
        <v>366</v>
      </c>
      <c r="Y15" s="238" t="s">
        <v>366</v>
      </c>
      <c r="Z15" s="238" t="s">
        <v>366</v>
      </c>
      <c r="AA15" s="238" t="s">
        <v>366</v>
      </c>
      <c r="AB15" s="238" t="s">
        <v>366</v>
      </c>
      <c r="AC15" s="238" t="s">
        <v>366</v>
      </c>
      <c r="AD15" s="238" t="s">
        <v>366</v>
      </c>
      <c r="AE15" s="238" t="s">
        <v>366</v>
      </c>
      <c r="AF15" s="93">
        <f t="shared" si="6"/>
        <v>60</v>
      </c>
      <c r="AG15" s="390" t="s">
        <v>366</v>
      </c>
      <c r="AH15" s="238"/>
      <c r="AI15" s="252" t="s">
        <v>366</v>
      </c>
      <c r="AJ15" s="238" t="s">
        <v>366</v>
      </c>
      <c r="AK15" s="238"/>
      <c r="AL15" s="238" t="s">
        <v>366</v>
      </c>
      <c r="AM15" s="252" t="s">
        <v>366</v>
      </c>
      <c r="AN15" s="238" t="s">
        <v>366</v>
      </c>
      <c r="AO15" s="115">
        <f>IF(AG15="ANO",8,0)+IF(AH15="ANO",8,0)+IF(AI15="ANO",8,0)+IF(AJ15="ANO",8,0)+IF(AK15="ANO",8,0)+IF(AL15="ANO",8,0)+IF(AM15="ANO",8,0)+IF(AN15="ANO",8,0)</f>
        <v>48</v>
      </c>
      <c r="AP15" s="390" t="s">
        <v>366</v>
      </c>
      <c r="AQ15" s="238" t="s">
        <v>366</v>
      </c>
      <c r="AR15" s="116">
        <f t="shared" si="7"/>
        <v>16</v>
      </c>
      <c r="AS15" s="406"/>
      <c r="AT15" s="252"/>
      <c r="AU15" s="573"/>
      <c r="AV15" s="118">
        <f t="shared" si="8"/>
        <v>0</v>
      </c>
      <c r="AW15" s="467">
        <f t="shared" si="9"/>
        <v>196</v>
      </c>
      <c r="AX15" s="482" t="s">
        <v>196</v>
      </c>
      <c r="AY15" s="537" t="s">
        <v>203</v>
      </c>
      <c r="AZ15" s="191">
        <f t="shared" si="10"/>
        <v>2.7118778546010387</v>
      </c>
      <c r="BA15" s="192">
        <f t="shared" si="11"/>
        <v>59.3939393939394</v>
      </c>
      <c r="BB15" s="410" t="str">
        <f t="shared" si="12"/>
        <v>Česká mincovna, a.s. (Jablonec n.N.)</v>
      </c>
      <c r="BC15" s="612" t="s">
        <v>565</v>
      </c>
    </row>
    <row r="16" spans="1:55" ht="14.25" customHeight="1">
      <c r="A16" s="201" t="s">
        <v>22</v>
      </c>
      <c r="B16" s="212" t="s">
        <v>219</v>
      </c>
      <c r="C16" s="559">
        <v>9</v>
      </c>
      <c r="D16" s="103">
        <f t="shared" si="0"/>
        <v>9</v>
      </c>
      <c r="E16" s="562">
        <v>1.7605633802816902</v>
      </c>
      <c r="F16" s="170">
        <f t="shared" si="1"/>
        <v>1.7605633802816902</v>
      </c>
      <c r="G16" s="97">
        <f t="shared" si="2"/>
        <v>10.76056338028169</v>
      </c>
      <c r="H16" s="566" t="s">
        <v>366</v>
      </c>
      <c r="I16" s="100">
        <f t="shared" si="3"/>
        <v>15</v>
      </c>
      <c r="J16" s="390" t="s">
        <v>366</v>
      </c>
      <c r="K16" s="238"/>
      <c r="L16" s="2"/>
      <c r="M16" s="2"/>
      <c r="N16" s="11"/>
      <c r="O16" s="2"/>
      <c r="P16" s="108">
        <f t="shared" si="4"/>
        <v>15</v>
      </c>
      <c r="Q16" s="390"/>
      <c r="R16" s="238" t="s">
        <v>366</v>
      </c>
      <c r="S16" s="110">
        <f t="shared" si="5"/>
        <v>15</v>
      </c>
      <c r="T16" s="390" t="s">
        <v>366</v>
      </c>
      <c r="U16" s="238" t="s">
        <v>366</v>
      </c>
      <c r="V16" s="238" t="s">
        <v>366</v>
      </c>
      <c r="W16" s="238" t="s">
        <v>366</v>
      </c>
      <c r="X16" s="238" t="s">
        <v>366</v>
      </c>
      <c r="Y16" s="238" t="s">
        <v>366</v>
      </c>
      <c r="Z16" s="238" t="s">
        <v>366</v>
      </c>
      <c r="AA16" s="238" t="s">
        <v>366</v>
      </c>
      <c r="AB16" s="238" t="s">
        <v>366</v>
      </c>
      <c r="AC16" s="238" t="s">
        <v>366</v>
      </c>
      <c r="AD16" s="238" t="s">
        <v>366</v>
      </c>
      <c r="AE16" s="238" t="s">
        <v>366</v>
      </c>
      <c r="AF16" s="93">
        <f t="shared" si="6"/>
        <v>60</v>
      </c>
      <c r="AG16" s="406" t="s">
        <v>366</v>
      </c>
      <c r="AH16" s="238"/>
      <c r="AI16" s="252" t="s">
        <v>366</v>
      </c>
      <c r="AJ16" s="238" t="s">
        <v>366</v>
      </c>
      <c r="AK16" s="238"/>
      <c r="AL16" s="238" t="s">
        <v>366</v>
      </c>
      <c r="AM16" s="252" t="s">
        <v>366</v>
      </c>
      <c r="AN16" s="238" t="s">
        <v>366</v>
      </c>
      <c r="AO16" s="115">
        <f>IF(AG16="ANO",8,0)+IF(AH16="ANO",8,0)+IF(AI16="ANO",8,0)+IF(AJ16="ANO",8,0)+IF(AK16="ANO",8,0)+IF(AL16="ANO",8,0)+IF(AM16="ANO",8,0)+IF(AN16="ANO",24,0)</f>
        <v>64</v>
      </c>
      <c r="AP16" s="390" t="s">
        <v>366</v>
      </c>
      <c r="AQ16" s="238" t="s">
        <v>366</v>
      </c>
      <c r="AR16" s="116">
        <f t="shared" si="7"/>
        <v>16</v>
      </c>
      <c r="AS16" s="406"/>
      <c r="AT16" s="252"/>
      <c r="AU16" s="573"/>
      <c r="AV16" s="118">
        <f t="shared" si="8"/>
        <v>0</v>
      </c>
      <c r="AW16" s="468">
        <f t="shared" si="9"/>
        <v>195.7605633802817</v>
      </c>
      <c r="AX16" s="482" t="s">
        <v>7</v>
      </c>
      <c r="AY16" s="537" t="s">
        <v>201</v>
      </c>
      <c r="AZ16" s="191">
        <f t="shared" si="10"/>
        <v>2.7085649828326988</v>
      </c>
      <c r="BA16" s="192">
        <f t="shared" si="11"/>
        <v>59.32138284250961</v>
      </c>
      <c r="BB16" s="410" t="str">
        <f t="shared" si="12"/>
        <v>Laufen CZ s.r.o., provozovna Bechyně</v>
      </c>
      <c r="BC16" s="612"/>
    </row>
    <row r="17" spans="1:55" ht="14.25" customHeight="1">
      <c r="A17" s="201" t="s">
        <v>24</v>
      </c>
      <c r="B17" s="212" t="s">
        <v>602</v>
      </c>
      <c r="C17" s="559">
        <v>-19</v>
      </c>
      <c r="D17" s="103">
        <f t="shared" si="0"/>
        <v>-19</v>
      </c>
      <c r="E17" s="562">
        <v>1.5673981191222568</v>
      </c>
      <c r="F17" s="170">
        <f t="shared" si="1"/>
        <v>1.5673981191222568</v>
      </c>
      <c r="G17" s="97">
        <f t="shared" si="2"/>
        <v>-17.432601880877744</v>
      </c>
      <c r="H17" s="566" t="s">
        <v>366</v>
      </c>
      <c r="I17" s="100">
        <f t="shared" si="3"/>
        <v>15</v>
      </c>
      <c r="J17" s="390" t="s">
        <v>366</v>
      </c>
      <c r="K17" s="238"/>
      <c r="L17" s="2"/>
      <c r="M17" s="2"/>
      <c r="N17" s="11"/>
      <c r="O17" s="2"/>
      <c r="P17" s="108">
        <f t="shared" si="4"/>
        <v>15</v>
      </c>
      <c r="Q17" s="390"/>
      <c r="R17" s="238" t="s">
        <v>366</v>
      </c>
      <c r="S17" s="110">
        <f t="shared" si="5"/>
        <v>15</v>
      </c>
      <c r="T17" s="390" t="s">
        <v>366</v>
      </c>
      <c r="U17" s="238" t="s">
        <v>366</v>
      </c>
      <c r="V17" s="238" t="s">
        <v>366</v>
      </c>
      <c r="W17" s="238" t="s">
        <v>366</v>
      </c>
      <c r="X17" s="238" t="s">
        <v>366</v>
      </c>
      <c r="Y17" s="238" t="s">
        <v>366</v>
      </c>
      <c r="Z17" s="238" t="s">
        <v>366</v>
      </c>
      <c r="AA17" s="238" t="s">
        <v>366</v>
      </c>
      <c r="AB17" s="238" t="s">
        <v>366</v>
      </c>
      <c r="AC17" s="238" t="s">
        <v>366</v>
      </c>
      <c r="AD17" s="238" t="s">
        <v>366</v>
      </c>
      <c r="AE17" s="238" t="s">
        <v>366</v>
      </c>
      <c r="AF17" s="93">
        <f t="shared" si="6"/>
        <v>60</v>
      </c>
      <c r="AG17" s="406" t="s">
        <v>366</v>
      </c>
      <c r="AH17" s="252" t="s">
        <v>366</v>
      </c>
      <c r="AI17" s="252" t="s">
        <v>366</v>
      </c>
      <c r="AJ17" s="238" t="s">
        <v>366</v>
      </c>
      <c r="AK17" s="238"/>
      <c r="AL17" s="407" t="s">
        <v>366</v>
      </c>
      <c r="AM17" s="252" t="s">
        <v>366</v>
      </c>
      <c r="AN17" s="238" t="s">
        <v>366</v>
      </c>
      <c r="AO17" s="115">
        <f>IF(AG17="ANO",8,0)+IF(AH17="ANO",8,0)+IF(AI17="ANO",8,0)+IF(AJ17="ANO",8,0)+IF(AK17="ANO",8,0)+IF(AL17="ANO",8,0)+IF(AM17="ANO",8,0)+IF(AN17="ANO",40,0)</f>
        <v>88</v>
      </c>
      <c r="AP17" s="390"/>
      <c r="AQ17" s="238" t="s">
        <v>366</v>
      </c>
      <c r="AR17" s="116">
        <f t="shared" si="7"/>
        <v>8</v>
      </c>
      <c r="AS17" s="406"/>
      <c r="AT17" s="252"/>
      <c r="AU17" s="573"/>
      <c r="AV17" s="118">
        <f t="shared" si="8"/>
        <v>0</v>
      </c>
      <c r="AW17" s="467">
        <f t="shared" si="9"/>
        <v>183.56739811912226</v>
      </c>
      <c r="AX17" s="482" t="s">
        <v>8</v>
      </c>
      <c r="AY17" s="537" t="s">
        <v>19</v>
      </c>
      <c r="AZ17" s="191">
        <f t="shared" si="10"/>
        <v>2.5398589887039793</v>
      </c>
      <c r="BA17" s="192">
        <f t="shared" si="11"/>
        <v>55.62648427852189</v>
      </c>
      <c r="BB17" s="410" t="str">
        <f t="shared" si="12"/>
        <v>Moser a.s. (Karlovy Vary)</v>
      </c>
      <c r="BC17" s="612" t="s">
        <v>566</v>
      </c>
    </row>
    <row r="18" spans="1:55" ht="14.25" customHeight="1">
      <c r="A18" s="201" t="s">
        <v>52</v>
      </c>
      <c r="B18" s="212" t="s">
        <v>603</v>
      </c>
      <c r="C18" s="559">
        <v>18</v>
      </c>
      <c r="D18" s="103">
        <f t="shared" si="0"/>
        <v>18</v>
      </c>
      <c r="E18" s="562">
        <v>0.6160164271047228</v>
      </c>
      <c r="F18" s="170">
        <f t="shared" si="1"/>
        <v>0.6160164271047228</v>
      </c>
      <c r="G18" s="97">
        <f t="shared" si="2"/>
        <v>18.61601642710472</v>
      </c>
      <c r="H18" s="566" t="s">
        <v>366</v>
      </c>
      <c r="I18" s="100">
        <f t="shared" si="3"/>
        <v>15</v>
      </c>
      <c r="J18" s="390"/>
      <c r="K18" s="238" t="s">
        <v>366</v>
      </c>
      <c r="L18" s="2"/>
      <c r="M18" s="2"/>
      <c r="N18" s="11"/>
      <c r="O18" s="2"/>
      <c r="P18" s="108">
        <f t="shared" si="4"/>
        <v>15</v>
      </c>
      <c r="Q18" s="390"/>
      <c r="R18" s="238" t="s">
        <v>366</v>
      </c>
      <c r="S18" s="110">
        <f t="shared" si="5"/>
        <v>15</v>
      </c>
      <c r="T18" s="390" t="s">
        <v>366</v>
      </c>
      <c r="U18" s="238" t="s">
        <v>366</v>
      </c>
      <c r="V18" s="238" t="s">
        <v>366</v>
      </c>
      <c r="W18" s="238" t="s">
        <v>366</v>
      </c>
      <c r="X18" s="238" t="s">
        <v>366</v>
      </c>
      <c r="Y18" s="238" t="s">
        <v>366</v>
      </c>
      <c r="Z18" s="238" t="s">
        <v>366</v>
      </c>
      <c r="AA18" s="238" t="s">
        <v>366</v>
      </c>
      <c r="AB18" s="238" t="s">
        <v>366</v>
      </c>
      <c r="AC18" s="238" t="s">
        <v>366</v>
      </c>
      <c r="AD18" s="238" t="s">
        <v>366</v>
      </c>
      <c r="AE18" s="238" t="s">
        <v>366</v>
      </c>
      <c r="AF18" s="93">
        <f t="shared" si="6"/>
        <v>60</v>
      </c>
      <c r="AG18" s="406"/>
      <c r="AH18" s="238"/>
      <c r="AI18" s="252" t="s">
        <v>366</v>
      </c>
      <c r="AJ18" s="238" t="s">
        <v>366</v>
      </c>
      <c r="AK18" s="238"/>
      <c r="AL18" s="407"/>
      <c r="AM18" s="252" t="s">
        <v>366</v>
      </c>
      <c r="AN18" s="238" t="s">
        <v>366</v>
      </c>
      <c r="AO18" s="115">
        <f>IF(AG18="ANO",8,0)+IF(AH18="ANO",8,0)+IF(AI18="ANO",8,0)+IF(AJ18="ANO",8,0)+IF(AK18="ANO",8,0)+IF(AL18="ANO",8,0)+IF(AM18="ANO",8,0)+IF(AN18="ANO",16,0)</f>
        <v>40</v>
      </c>
      <c r="AP18" s="390" t="s">
        <v>366</v>
      </c>
      <c r="AQ18" s="238" t="s">
        <v>366</v>
      </c>
      <c r="AR18" s="116">
        <f t="shared" si="7"/>
        <v>16</v>
      </c>
      <c r="AS18" s="406"/>
      <c r="AT18" s="252"/>
      <c r="AU18" s="573"/>
      <c r="AV18" s="118">
        <f t="shared" si="8"/>
        <v>0</v>
      </c>
      <c r="AW18" s="467">
        <f t="shared" si="9"/>
        <v>179.61601642710474</v>
      </c>
      <c r="AX18" s="482" t="s">
        <v>9</v>
      </c>
      <c r="AY18" s="537" t="s">
        <v>196</v>
      </c>
      <c r="AZ18" s="191">
        <f t="shared" si="10"/>
        <v>2.4851872310220497</v>
      </c>
      <c r="BA18" s="192">
        <f t="shared" si="11"/>
        <v>54.42909588700143</v>
      </c>
      <c r="BB18" s="410" t="str">
        <f t="shared" si="12"/>
        <v>Vetropack Moravia Glass, akciová společnost (Kyjov)</v>
      </c>
      <c r="BC18" s="612"/>
    </row>
    <row r="19" spans="1:55" ht="14.25" customHeight="1">
      <c r="A19" s="201" t="s">
        <v>28</v>
      </c>
      <c r="B19" s="212" t="s">
        <v>371</v>
      </c>
      <c r="C19" s="559">
        <v>-6</v>
      </c>
      <c r="D19" s="103">
        <f t="shared" si="0"/>
        <v>-6</v>
      </c>
      <c r="E19" s="404">
        <v>0.16750418760469013</v>
      </c>
      <c r="F19" s="170">
        <f t="shared" si="1"/>
        <v>0.16750418760469013</v>
      </c>
      <c r="G19" s="97">
        <f t="shared" si="2"/>
        <v>-5.83249581239531</v>
      </c>
      <c r="H19" s="566" t="s">
        <v>366</v>
      </c>
      <c r="I19" s="100">
        <f t="shared" si="3"/>
        <v>15</v>
      </c>
      <c r="J19" s="390" t="s">
        <v>366</v>
      </c>
      <c r="K19" s="238"/>
      <c r="L19" s="2"/>
      <c r="M19" s="2"/>
      <c r="N19" s="11"/>
      <c r="O19" s="2"/>
      <c r="P19" s="108">
        <f t="shared" si="4"/>
        <v>15</v>
      </c>
      <c r="Q19" s="390"/>
      <c r="R19" s="238" t="s">
        <v>366</v>
      </c>
      <c r="S19" s="110">
        <f t="shared" si="5"/>
        <v>15</v>
      </c>
      <c r="T19" s="390"/>
      <c r="U19" s="238" t="s">
        <v>366</v>
      </c>
      <c r="V19" s="238" t="s">
        <v>366</v>
      </c>
      <c r="W19" s="238" t="s">
        <v>366</v>
      </c>
      <c r="X19" s="238" t="s">
        <v>366</v>
      </c>
      <c r="Y19" s="238"/>
      <c r="Z19" s="238" t="s">
        <v>366</v>
      </c>
      <c r="AA19" s="238"/>
      <c r="AB19" s="238" t="s">
        <v>366</v>
      </c>
      <c r="AC19" s="238" t="s">
        <v>366</v>
      </c>
      <c r="AD19" s="238" t="s">
        <v>366</v>
      </c>
      <c r="AE19" s="238" t="s">
        <v>366</v>
      </c>
      <c r="AF19" s="93">
        <f t="shared" si="6"/>
        <v>45</v>
      </c>
      <c r="AG19" s="406"/>
      <c r="AH19" s="252"/>
      <c r="AI19" s="252" t="s">
        <v>366</v>
      </c>
      <c r="AJ19" s="238" t="s">
        <v>366</v>
      </c>
      <c r="AK19" s="238"/>
      <c r="AL19" s="407" t="s">
        <v>366</v>
      </c>
      <c r="AM19" s="252" t="s">
        <v>366</v>
      </c>
      <c r="AN19" s="252" t="s">
        <v>366</v>
      </c>
      <c r="AO19" s="115">
        <f>IF(AG19="ANO",8,0)+IF(AH19="ANO",8,0)+IF(AI19="ANO",8,0)+IF(AJ19="ANO",8,0)+IF(AK19="ANO",8,0)+IF(AL19="ANO",8,0)+IF(AM19="ANO",8,0)+IF(AN19="ANO",16,0)</f>
        <v>48</v>
      </c>
      <c r="AP19" s="390" t="s">
        <v>366</v>
      </c>
      <c r="AQ19" s="238" t="s">
        <v>366</v>
      </c>
      <c r="AR19" s="116">
        <f t="shared" si="7"/>
        <v>16</v>
      </c>
      <c r="AS19" s="406" t="s">
        <v>366</v>
      </c>
      <c r="AT19" s="252" t="s">
        <v>366</v>
      </c>
      <c r="AU19" s="573"/>
      <c r="AV19" s="118">
        <f t="shared" si="8"/>
        <v>30</v>
      </c>
      <c r="AW19" s="467">
        <f t="shared" si="9"/>
        <v>178.1675041876047</v>
      </c>
      <c r="AX19" s="482" t="s">
        <v>10</v>
      </c>
      <c r="AY19" s="537" t="s">
        <v>11</v>
      </c>
      <c r="AZ19" s="191">
        <f t="shared" si="10"/>
        <v>2.46514545416277</v>
      </c>
      <c r="BA19" s="192">
        <f t="shared" si="11"/>
        <v>53.990152784122635</v>
      </c>
      <c r="BB19" s="410" t="str">
        <f t="shared" si="12"/>
        <v>Preciosa - Lustry, a.s. (Kamenický Šenov)</v>
      </c>
      <c r="BC19" s="612"/>
    </row>
    <row r="20" spans="1:55" ht="14.25" customHeight="1">
      <c r="A20" s="201" t="s">
        <v>7</v>
      </c>
      <c r="B20" s="212" t="s">
        <v>409</v>
      </c>
      <c r="C20" s="559">
        <v>6</v>
      </c>
      <c r="D20" s="103">
        <f t="shared" si="0"/>
        <v>6</v>
      </c>
      <c r="E20" s="404">
        <v>3.979460847240052</v>
      </c>
      <c r="F20" s="170">
        <f t="shared" si="1"/>
        <v>3.979460847240052</v>
      </c>
      <c r="G20" s="97">
        <f t="shared" si="2"/>
        <v>9.979460847240052</v>
      </c>
      <c r="H20" s="566"/>
      <c r="I20" s="100">
        <f t="shared" si="3"/>
        <v>0</v>
      </c>
      <c r="J20" s="390" t="s">
        <v>366</v>
      </c>
      <c r="K20" s="238"/>
      <c r="L20" s="2"/>
      <c r="M20" s="2"/>
      <c r="N20" s="11"/>
      <c r="O20" s="2"/>
      <c r="P20" s="108">
        <f t="shared" si="4"/>
        <v>15</v>
      </c>
      <c r="Q20" s="390"/>
      <c r="R20" s="238" t="s">
        <v>366</v>
      </c>
      <c r="S20" s="110">
        <f t="shared" si="5"/>
        <v>15</v>
      </c>
      <c r="T20" s="390" t="s">
        <v>366</v>
      </c>
      <c r="U20" s="238" t="s">
        <v>366</v>
      </c>
      <c r="V20" s="238" t="s">
        <v>366</v>
      </c>
      <c r="W20" s="238" t="s">
        <v>366</v>
      </c>
      <c r="X20" s="238" t="s">
        <v>366</v>
      </c>
      <c r="Y20" s="238" t="s">
        <v>366</v>
      </c>
      <c r="Z20" s="238" t="s">
        <v>366</v>
      </c>
      <c r="AA20" s="238" t="s">
        <v>366</v>
      </c>
      <c r="AB20" s="238" t="s">
        <v>366</v>
      </c>
      <c r="AC20" s="238" t="s">
        <v>366</v>
      </c>
      <c r="AD20" s="238" t="s">
        <v>366</v>
      </c>
      <c r="AE20" s="238" t="s">
        <v>366</v>
      </c>
      <c r="AF20" s="93">
        <f t="shared" si="6"/>
        <v>60</v>
      </c>
      <c r="AG20" s="569"/>
      <c r="AH20" s="238"/>
      <c r="AI20" s="252" t="s">
        <v>366</v>
      </c>
      <c r="AJ20" s="238" t="s">
        <v>366</v>
      </c>
      <c r="AK20" s="238"/>
      <c r="AL20" s="407"/>
      <c r="AM20" s="252" t="s">
        <v>366</v>
      </c>
      <c r="AN20" s="252" t="s">
        <v>366</v>
      </c>
      <c r="AO20" s="115">
        <f>IF(AG20="ANO",8,0)+IF(AH20="ANO",8,0)+IF(AI20="ANO",8,0)+IF(AJ20="ANO",8,0)+IF(AK20="ANO",8,0)+IF(AL20="ANO",8,0)+IF(AM20="ANO",8,0)+IF(AN20="ANO",8,0)</f>
        <v>32</v>
      </c>
      <c r="AP20" s="390" t="s">
        <v>366</v>
      </c>
      <c r="AQ20" s="238" t="s">
        <v>366</v>
      </c>
      <c r="AR20" s="116">
        <f t="shared" si="7"/>
        <v>16</v>
      </c>
      <c r="AS20" s="390" t="s">
        <v>366</v>
      </c>
      <c r="AT20" s="238" t="s">
        <v>366</v>
      </c>
      <c r="AU20" s="573"/>
      <c r="AV20" s="118">
        <f t="shared" si="8"/>
        <v>30</v>
      </c>
      <c r="AW20" s="468">
        <f t="shared" si="9"/>
        <v>177.97946084724003</v>
      </c>
      <c r="AX20" s="482" t="s">
        <v>11</v>
      </c>
      <c r="AY20" s="537" t="s">
        <v>9</v>
      </c>
      <c r="AZ20" s="191">
        <f t="shared" si="10"/>
        <v>2.462543665538076</v>
      </c>
      <c r="BA20" s="192">
        <f t="shared" si="11"/>
        <v>53.933169953709104</v>
      </c>
      <c r="BB20" s="410" t="str">
        <f t="shared" si="12"/>
        <v>Crystalex CZ, s.r.o. (Nový Bor)</v>
      </c>
      <c r="BC20" s="612"/>
    </row>
    <row r="21" spans="1:55" ht="14.25" customHeight="1">
      <c r="A21" s="201" t="s">
        <v>18</v>
      </c>
      <c r="B21" s="212" t="s">
        <v>604</v>
      </c>
      <c r="C21" s="559">
        <v>-1</v>
      </c>
      <c r="D21" s="103">
        <f t="shared" si="0"/>
        <v>-1</v>
      </c>
      <c r="E21" s="404">
        <v>1.3888888888888888</v>
      </c>
      <c r="F21" s="170">
        <f t="shared" si="1"/>
        <v>1.3888888888888888</v>
      </c>
      <c r="G21" s="97">
        <f t="shared" si="2"/>
        <v>0.38888888888888884</v>
      </c>
      <c r="H21" s="566" t="s">
        <v>366</v>
      </c>
      <c r="I21" s="100">
        <f t="shared" si="3"/>
        <v>15</v>
      </c>
      <c r="J21" s="390" t="s">
        <v>366</v>
      </c>
      <c r="K21" s="238"/>
      <c r="L21" s="2"/>
      <c r="M21" s="2"/>
      <c r="N21" s="11"/>
      <c r="O21" s="2"/>
      <c r="P21" s="108">
        <f t="shared" si="4"/>
        <v>15</v>
      </c>
      <c r="Q21" s="390"/>
      <c r="R21" s="238" t="s">
        <v>366</v>
      </c>
      <c r="S21" s="110">
        <f t="shared" si="5"/>
        <v>15</v>
      </c>
      <c r="T21" s="390" t="s">
        <v>366</v>
      </c>
      <c r="U21" s="238" t="s">
        <v>366</v>
      </c>
      <c r="V21" s="238" t="s">
        <v>366</v>
      </c>
      <c r="W21" s="238" t="s">
        <v>366</v>
      </c>
      <c r="X21" s="238" t="s">
        <v>366</v>
      </c>
      <c r="Y21" s="238" t="s">
        <v>366</v>
      </c>
      <c r="Z21" s="238" t="s">
        <v>366</v>
      </c>
      <c r="AA21" s="238" t="s">
        <v>366</v>
      </c>
      <c r="AB21" s="238" t="s">
        <v>366</v>
      </c>
      <c r="AC21" s="238" t="s">
        <v>366</v>
      </c>
      <c r="AD21" s="238" t="s">
        <v>366</v>
      </c>
      <c r="AE21" s="238" t="s">
        <v>366</v>
      </c>
      <c r="AF21" s="93">
        <f t="shared" si="6"/>
        <v>60</v>
      </c>
      <c r="AG21" s="406" t="s">
        <v>366</v>
      </c>
      <c r="AH21" s="252"/>
      <c r="AI21" s="252" t="s">
        <v>366</v>
      </c>
      <c r="AJ21" s="238"/>
      <c r="AK21" s="238"/>
      <c r="AL21" s="407"/>
      <c r="AM21" s="252" t="s">
        <v>366</v>
      </c>
      <c r="AN21" s="252" t="s">
        <v>366</v>
      </c>
      <c r="AO21" s="115">
        <f>IF(AG21="ANO",8,0)+IF(AH21="ANO",8,0)+IF(AI21="ANO",8,0)+IF(AJ21="ANO",8,0)+IF(AK21="ANO",8,0)+IF(AL21="ANO",8,0)+IF(AM21="ANO",8,0)+IF(AN21="ANO",16,0)</f>
        <v>40</v>
      </c>
      <c r="AP21" s="390" t="s">
        <v>366</v>
      </c>
      <c r="AQ21" s="238" t="s">
        <v>366</v>
      </c>
      <c r="AR21" s="116">
        <f t="shared" si="7"/>
        <v>16</v>
      </c>
      <c r="AS21" s="406"/>
      <c r="AT21" s="252"/>
      <c r="AU21" s="573"/>
      <c r="AV21" s="118">
        <f t="shared" si="8"/>
        <v>0</v>
      </c>
      <c r="AW21" s="467">
        <f t="shared" si="9"/>
        <v>161.38888888888889</v>
      </c>
      <c r="AX21" s="482" t="s">
        <v>12</v>
      </c>
      <c r="AY21" s="537" t="s">
        <v>14</v>
      </c>
      <c r="AZ21" s="191">
        <f t="shared" si="10"/>
        <v>2.232994662022681</v>
      </c>
      <c r="BA21" s="192">
        <f t="shared" si="11"/>
        <v>48.9057239057239</v>
      </c>
      <c r="BB21" s="410" t="str">
        <f t="shared" si="12"/>
        <v>Ideal Standard s.r.o. (Teplice)</v>
      </c>
      <c r="BC21" s="612"/>
    </row>
    <row r="22" spans="1:55" ht="14.25" customHeight="1">
      <c r="A22" s="201" t="s">
        <v>47</v>
      </c>
      <c r="B22" s="212" t="s">
        <v>307</v>
      </c>
      <c r="C22" s="559">
        <v>15</v>
      </c>
      <c r="D22" s="103">
        <f t="shared" si="0"/>
        <v>15</v>
      </c>
      <c r="E22" s="404">
        <v>-4</v>
      </c>
      <c r="F22" s="170">
        <f t="shared" si="1"/>
        <v>0</v>
      </c>
      <c r="G22" s="97">
        <f t="shared" si="2"/>
        <v>15</v>
      </c>
      <c r="H22" s="566"/>
      <c r="I22" s="100">
        <f t="shared" si="3"/>
        <v>0</v>
      </c>
      <c r="J22" s="390"/>
      <c r="K22" s="238"/>
      <c r="L22" s="2"/>
      <c r="M22" s="2"/>
      <c r="N22" s="11"/>
      <c r="O22" s="2"/>
      <c r="P22" s="108">
        <f t="shared" si="4"/>
        <v>0</v>
      </c>
      <c r="Q22" s="390"/>
      <c r="R22" s="238" t="s">
        <v>366</v>
      </c>
      <c r="S22" s="110">
        <f t="shared" si="5"/>
        <v>15</v>
      </c>
      <c r="T22" s="390" t="s">
        <v>366</v>
      </c>
      <c r="U22" s="238" t="s">
        <v>366</v>
      </c>
      <c r="V22" s="238" t="s">
        <v>366</v>
      </c>
      <c r="W22" s="238" t="s">
        <v>366</v>
      </c>
      <c r="X22" s="238" t="s">
        <v>366</v>
      </c>
      <c r="Y22" s="238" t="s">
        <v>366</v>
      </c>
      <c r="Z22" s="238" t="s">
        <v>366</v>
      </c>
      <c r="AA22" s="238" t="s">
        <v>366</v>
      </c>
      <c r="AB22" s="238" t="s">
        <v>366</v>
      </c>
      <c r="AC22" s="238" t="s">
        <v>366</v>
      </c>
      <c r="AD22" s="238" t="s">
        <v>366</v>
      </c>
      <c r="AE22" s="238" t="s">
        <v>366</v>
      </c>
      <c r="AF22" s="93">
        <f t="shared" si="6"/>
        <v>60</v>
      </c>
      <c r="AG22" s="390" t="s">
        <v>366</v>
      </c>
      <c r="AH22" s="238"/>
      <c r="AI22" s="252" t="s">
        <v>366</v>
      </c>
      <c r="AJ22" s="238"/>
      <c r="AK22" s="238"/>
      <c r="AL22" s="407" t="s">
        <v>366</v>
      </c>
      <c r="AM22" s="252" t="s">
        <v>366</v>
      </c>
      <c r="AN22" s="252" t="s">
        <v>366</v>
      </c>
      <c r="AO22" s="115">
        <f>IF(AG22="ANO",8,0)+IF(AH22="ANO",8,0)+IF(AI22="ANO",8,0)+IF(AJ22="ANO",8,0)+IF(AK22="ANO",8,0)+IF(AL22="ANO",8,0)+IF(AM22="ANO",8,0)+IF(AN22="ANO",8,0)</f>
        <v>40</v>
      </c>
      <c r="AP22" s="390" t="s">
        <v>366</v>
      </c>
      <c r="AQ22" s="238" t="s">
        <v>366</v>
      </c>
      <c r="AR22" s="116">
        <f t="shared" si="7"/>
        <v>16</v>
      </c>
      <c r="AS22" s="406"/>
      <c r="AT22" s="252" t="s">
        <v>366</v>
      </c>
      <c r="AU22" s="573"/>
      <c r="AV22" s="118">
        <f t="shared" si="8"/>
        <v>15</v>
      </c>
      <c r="AW22" s="467">
        <f t="shared" si="9"/>
        <v>161</v>
      </c>
      <c r="AX22" s="482" t="s">
        <v>13</v>
      </c>
      <c r="AY22" s="537" t="s">
        <v>200</v>
      </c>
      <c r="AZ22" s="191">
        <f t="shared" si="10"/>
        <v>2.2276139519937104</v>
      </c>
      <c r="BA22" s="192">
        <f t="shared" si="11"/>
        <v>48.78787878787879</v>
      </c>
      <c r="BB22" s="410" t="str">
        <f t="shared" si="12"/>
        <v>Thun 1794 a.s. (Klášterec nad Ohří)</v>
      </c>
      <c r="BC22" s="612" t="s">
        <v>569</v>
      </c>
    </row>
    <row r="23" spans="1:55" ht="14.25" customHeight="1">
      <c r="A23" s="533" t="s">
        <v>203</v>
      </c>
      <c r="B23" s="536" t="s">
        <v>556</v>
      </c>
      <c r="C23" s="559">
        <v>8</v>
      </c>
      <c r="D23" s="103">
        <f t="shared" si="0"/>
        <v>8</v>
      </c>
      <c r="E23" s="404">
        <v>0</v>
      </c>
      <c r="F23" s="170">
        <f t="shared" si="1"/>
        <v>0</v>
      </c>
      <c r="G23" s="97">
        <f t="shared" si="2"/>
        <v>8</v>
      </c>
      <c r="H23" s="566" t="s">
        <v>366</v>
      </c>
      <c r="I23" s="100">
        <f t="shared" si="3"/>
        <v>15</v>
      </c>
      <c r="J23" s="390" t="s">
        <v>366</v>
      </c>
      <c r="K23" s="238"/>
      <c r="L23" s="2"/>
      <c r="M23" s="2"/>
      <c r="N23" s="2"/>
      <c r="O23" s="2"/>
      <c r="P23" s="108">
        <f t="shared" si="4"/>
        <v>15</v>
      </c>
      <c r="Q23" s="390"/>
      <c r="R23" s="238" t="s">
        <v>366</v>
      </c>
      <c r="S23" s="110">
        <f t="shared" si="5"/>
        <v>15</v>
      </c>
      <c r="T23" s="546"/>
      <c r="U23" s="535"/>
      <c r="V23" s="535"/>
      <c r="W23" s="535"/>
      <c r="X23" s="238" t="s">
        <v>366</v>
      </c>
      <c r="Y23" s="238" t="s">
        <v>366</v>
      </c>
      <c r="Z23" s="238" t="s">
        <v>366</v>
      </c>
      <c r="AA23" s="238" t="s">
        <v>366</v>
      </c>
      <c r="AB23" s="238" t="s">
        <v>366</v>
      </c>
      <c r="AC23" s="238" t="s">
        <v>366</v>
      </c>
      <c r="AD23" s="238" t="s">
        <v>366</v>
      </c>
      <c r="AE23" s="238" t="s">
        <v>366</v>
      </c>
      <c r="AF23" s="93">
        <f t="shared" si="6"/>
        <v>40</v>
      </c>
      <c r="AG23" s="570"/>
      <c r="AH23" s="571"/>
      <c r="AI23" s="571"/>
      <c r="AJ23" s="238" t="s">
        <v>366</v>
      </c>
      <c r="AK23" s="238"/>
      <c r="AL23" s="407"/>
      <c r="AM23" s="252" t="s">
        <v>366</v>
      </c>
      <c r="AN23" s="252" t="s">
        <v>366</v>
      </c>
      <c r="AO23" s="115">
        <f>IF(AG23="ANO",8,0)+IF(AH23="ANO",8,0)+IF(AI23="ANO",8,0)+IF(AJ23="ANO",8,0)+IF(AK23="ANO",8,0)+IF(AL23="ANO",8,0)+IF(AM23="ANO",8,0)+IF(AN23="ANO",40,0)</f>
        <v>56</v>
      </c>
      <c r="AP23" s="390" t="s">
        <v>366</v>
      </c>
      <c r="AQ23" s="238"/>
      <c r="AR23" s="116">
        <f t="shared" si="7"/>
        <v>8</v>
      </c>
      <c r="AS23" s="406"/>
      <c r="AT23" s="252"/>
      <c r="AU23" s="573"/>
      <c r="AV23" s="118">
        <f t="shared" si="8"/>
        <v>0</v>
      </c>
      <c r="AW23" s="467">
        <f t="shared" si="9"/>
        <v>157</v>
      </c>
      <c r="AX23" s="482" t="s">
        <v>14</v>
      </c>
      <c r="AY23" s="537" t="s">
        <v>119</v>
      </c>
      <c r="AZ23" s="191">
        <f t="shared" si="10"/>
        <v>2.1722695059814443</v>
      </c>
      <c r="BA23" s="192">
        <f t="shared" si="11"/>
        <v>47.57575757575758</v>
      </c>
      <c r="BB23" s="541" t="str">
        <f t="shared" si="12"/>
        <v>AGC Flat Glass Czech a.s., závod Kryry - vznik 1.5.2017</v>
      </c>
      <c r="BC23" s="612" t="s">
        <v>119</v>
      </c>
    </row>
    <row r="24" spans="1:55" ht="14.25" customHeight="1">
      <c r="A24" s="201" t="s">
        <v>50</v>
      </c>
      <c r="B24" s="212" t="s">
        <v>605</v>
      </c>
      <c r="C24" s="559">
        <v>-7</v>
      </c>
      <c r="D24" s="103">
        <f t="shared" si="0"/>
        <v>-7</v>
      </c>
      <c r="E24" s="404">
        <v>3.508771929824561</v>
      </c>
      <c r="F24" s="170">
        <f t="shared" si="1"/>
        <v>3.508771929824561</v>
      </c>
      <c r="G24" s="97">
        <f t="shared" si="2"/>
        <v>-3.491228070175439</v>
      </c>
      <c r="H24" s="566"/>
      <c r="I24" s="100">
        <f t="shared" si="3"/>
        <v>0</v>
      </c>
      <c r="J24" s="390" t="s">
        <v>366</v>
      </c>
      <c r="K24" s="238"/>
      <c r="L24" s="2"/>
      <c r="M24" s="2"/>
      <c r="N24" s="11"/>
      <c r="O24" s="2"/>
      <c r="P24" s="108">
        <f t="shared" si="4"/>
        <v>15</v>
      </c>
      <c r="Q24" s="390"/>
      <c r="R24" s="238" t="s">
        <v>366</v>
      </c>
      <c r="S24" s="110">
        <f t="shared" si="5"/>
        <v>15</v>
      </c>
      <c r="T24" s="390" t="s">
        <v>366</v>
      </c>
      <c r="U24" s="238" t="s">
        <v>366</v>
      </c>
      <c r="V24" s="238" t="s">
        <v>366</v>
      </c>
      <c r="W24" s="238"/>
      <c r="X24" s="238" t="s">
        <v>366</v>
      </c>
      <c r="Y24" s="238"/>
      <c r="Z24" s="238"/>
      <c r="AA24" s="238"/>
      <c r="AB24" s="238" t="s">
        <v>366</v>
      </c>
      <c r="AC24" s="238" t="s">
        <v>366</v>
      </c>
      <c r="AD24" s="238" t="s">
        <v>366</v>
      </c>
      <c r="AE24" s="238" t="s">
        <v>366</v>
      </c>
      <c r="AF24" s="93">
        <f t="shared" si="6"/>
        <v>40</v>
      </c>
      <c r="AG24" s="406" t="s">
        <v>366</v>
      </c>
      <c r="AH24" s="252" t="s">
        <v>366</v>
      </c>
      <c r="AI24" s="252" t="s">
        <v>366</v>
      </c>
      <c r="AJ24" s="238" t="s">
        <v>366</v>
      </c>
      <c r="AK24" s="238"/>
      <c r="AL24" s="238"/>
      <c r="AM24" s="252" t="s">
        <v>366</v>
      </c>
      <c r="AN24" s="252" t="s">
        <v>366</v>
      </c>
      <c r="AO24" s="115">
        <f>IF(AG24="ANO",8,0)+IF(AH24="ANO",8,0)+IF(AI24="ANO",8,0)+IF(AJ24="ANO",8,0)+IF(AK24="ANO",8,0)+IF(AL24="ANO",8,0)+IF(AM24="ANO",8,0)+IF(AN24="ANO",24,0)</f>
        <v>64</v>
      </c>
      <c r="AP24" s="390"/>
      <c r="AQ24" s="238" t="s">
        <v>366</v>
      </c>
      <c r="AR24" s="116">
        <f t="shared" si="7"/>
        <v>8</v>
      </c>
      <c r="AS24" s="406" t="s">
        <v>366</v>
      </c>
      <c r="AT24" s="252"/>
      <c r="AU24" s="573"/>
      <c r="AV24" s="118">
        <f t="shared" si="8"/>
        <v>15</v>
      </c>
      <c r="AW24" s="467">
        <f t="shared" si="9"/>
        <v>153.50877192982455</v>
      </c>
      <c r="AX24" s="482" t="s">
        <v>15</v>
      </c>
      <c r="AY24" s="537" t="s">
        <v>26</v>
      </c>
      <c r="AZ24" s="191">
        <f t="shared" si="10"/>
        <v>2.123964485119861</v>
      </c>
      <c r="BA24" s="192">
        <f t="shared" si="11"/>
        <v>46.517809675704406</v>
      </c>
      <c r="BB24" s="410" t="str">
        <f t="shared" si="12"/>
        <v>Unifrax s.r.o. (Dubí)</v>
      </c>
      <c r="BC24" s="612" t="s">
        <v>566</v>
      </c>
    </row>
    <row r="25" spans="1:55" ht="14.25" customHeight="1">
      <c r="A25" s="201" t="s">
        <v>31</v>
      </c>
      <c r="B25" s="620" t="s">
        <v>621</v>
      </c>
      <c r="C25" s="559">
        <v>-8</v>
      </c>
      <c r="D25" s="103">
        <f t="shared" si="0"/>
        <v>-8</v>
      </c>
      <c r="E25" s="404">
        <v>0</v>
      </c>
      <c r="F25" s="170">
        <f t="shared" si="1"/>
        <v>0</v>
      </c>
      <c r="G25" s="97">
        <f t="shared" si="2"/>
        <v>-8</v>
      </c>
      <c r="H25" s="566" t="s">
        <v>366</v>
      </c>
      <c r="I25" s="100">
        <f t="shared" si="3"/>
        <v>15</v>
      </c>
      <c r="J25" s="390" t="s">
        <v>366</v>
      </c>
      <c r="K25" s="238"/>
      <c r="L25" s="2"/>
      <c r="M25" s="2"/>
      <c r="N25" s="11"/>
      <c r="O25" s="2"/>
      <c r="P25" s="108">
        <f t="shared" si="4"/>
        <v>15</v>
      </c>
      <c r="Q25" s="390"/>
      <c r="R25" s="238" t="s">
        <v>366</v>
      </c>
      <c r="S25" s="110">
        <f t="shared" si="5"/>
        <v>15</v>
      </c>
      <c r="T25" s="390" t="s">
        <v>366</v>
      </c>
      <c r="U25" s="238" t="s">
        <v>366</v>
      </c>
      <c r="V25" s="238" t="s">
        <v>366</v>
      </c>
      <c r="W25" s="238" t="s">
        <v>366</v>
      </c>
      <c r="X25" s="238" t="s">
        <v>366</v>
      </c>
      <c r="Y25" s="238" t="s">
        <v>366</v>
      </c>
      <c r="Z25" s="238" t="s">
        <v>366</v>
      </c>
      <c r="AA25" s="238" t="s">
        <v>366</v>
      </c>
      <c r="AB25" s="238" t="s">
        <v>366</v>
      </c>
      <c r="AC25" s="238" t="s">
        <v>366</v>
      </c>
      <c r="AD25" s="238" t="s">
        <v>366</v>
      </c>
      <c r="AE25" s="238" t="s">
        <v>366</v>
      </c>
      <c r="AF25" s="93">
        <f t="shared" si="6"/>
        <v>60</v>
      </c>
      <c r="AG25" s="390" t="s">
        <v>366</v>
      </c>
      <c r="AH25" s="238"/>
      <c r="AI25" s="252" t="s">
        <v>366</v>
      </c>
      <c r="AJ25" s="238" t="s">
        <v>366</v>
      </c>
      <c r="AK25" s="238"/>
      <c r="AL25" s="407"/>
      <c r="AM25" s="252" t="s">
        <v>366</v>
      </c>
      <c r="AN25" s="252" t="s">
        <v>366</v>
      </c>
      <c r="AO25" s="115">
        <f>IF(AG25="ANO",8,0)+IF(AH25="ANO",8,0)+IF(AI25="ANO",8,0)+IF(AJ25="ANO",8,0)+IF(AK25="ANO",8,0)+IF(AL25="ANO",8,0)+IF(AM25="ANO",8,0)+IF(AN25="ANO",8,0)</f>
        <v>40</v>
      </c>
      <c r="AP25" s="390" t="s">
        <v>366</v>
      </c>
      <c r="AQ25" s="238" t="s">
        <v>366</v>
      </c>
      <c r="AR25" s="116">
        <f t="shared" si="7"/>
        <v>16</v>
      </c>
      <c r="AS25" s="406"/>
      <c r="AT25" s="252"/>
      <c r="AU25" s="573"/>
      <c r="AV25" s="118">
        <f t="shared" si="8"/>
        <v>0</v>
      </c>
      <c r="AW25" s="468">
        <f t="shared" si="9"/>
        <v>153</v>
      </c>
      <c r="AX25" s="482" t="s">
        <v>16</v>
      </c>
      <c r="AY25" s="537" t="s">
        <v>16</v>
      </c>
      <c r="AZ25" s="191">
        <f t="shared" si="10"/>
        <v>2.116925059969178</v>
      </c>
      <c r="BA25" s="192">
        <f t="shared" si="11"/>
        <v>46.36363636363636</v>
      </c>
      <c r="BB25" s="621" t="str">
        <f t="shared" si="12"/>
        <v>Saint-Gobain Adfors CZ, s.r.o. Závod 3 - CP (Hodonice)
bývalý Moravský Krumlov</v>
      </c>
      <c r="BC25" s="612"/>
    </row>
    <row r="26" spans="1:55" ht="14.25" customHeight="1">
      <c r="A26" s="201" t="s">
        <v>32</v>
      </c>
      <c r="B26" s="214" t="s">
        <v>407</v>
      </c>
      <c r="C26" s="559">
        <v>-1</v>
      </c>
      <c r="D26" s="103">
        <f t="shared" si="0"/>
        <v>-1</v>
      </c>
      <c r="E26" s="404">
        <v>0.702576112412178</v>
      </c>
      <c r="F26" s="170">
        <f t="shared" si="1"/>
        <v>0.702576112412178</v>
      </c>
      <c r="G26" s="97">
        <f t="shared" si="2"/>
        <v>-0.297423887587822</v>
      </c>
      <c r="H26" s="566" t="s">
        <v>366</v>
      </c>
      <c r="I26" s="100">
        <f t="shared" si="3"/>
        <v>15</v>
      </c>
      <c r="J26" s="390"/>
      <c r="K26" s="238"/>
      <c r="L26" s="2"/>
      <c r="M26" s="2"/>
      <c r="N26" s="11"/>
      <c r="O26" s="2"/>
      <c r="P26" s="108">
        <f t="shared" si="4"/>
        <v>0</v>
      </c>
      <c r="Q26" s="390"/>
      <c r="R26" s="238" t="s">
        <v>366</v>
      </c>
      <c r="S26" s="110">
        <f t="shared" si="5"/>
        <v>15</v>
      </c>
      <c r="T26" s="390" t="s">
        <v>366</v>
      </c>
      <c r="U26" s="238" t="s">
        <v>366</v>
      </c>
      <c r="V26" s="238" t="s">
        <v>366</v>
      </c>
      <c r="W26" s="238" t="s">
        <v>366</v>
      </c>
      <c r="X26" s="238" t="s">
        <v>366</v>
      </c>
      <c r="Y26" s="238" t="s">
        <v>366</v>
      </c>
      <c r="Z26" s="238" t="s">
        <v>366</v>
      </c>
      <c r="AA26" s="238" t="s">
        <v>366</v>
      </c>
      <c r="AB26" s="238" t="s">
        <v>366</v>
      </c>
      <c r="AC26" s="238" t="s">
        <v>366</v>
      </c>
      <c r="AD26" s="238" t="s">
        <v>366</v>
      </c>
      <c r="AE26" s="238" t="s">
        <v>366</v>
      </c>
      <c r="AF26" s="93">
        <f t="shared" si="6"/>
        <v>60</v>
      </c>
      <c r="AG26" s="406" t="s">
        <v>366</v>
      </c>
      <c r="AH26" s="252"/>
      <c r="AI26" s="252" t="s">
        <v>366</v>
      </c>
      <c r="AJ26" s="238" t="s">
        <v>366</v>
      </c>
      <c r="AK26" s="238"/>
      <c r="AL26" s="407" t="s">
        <v>366</v>
      </c>
      <c r="AM26" s="252"/>
      <c r="AN26" s="238" t="s">
        <v>366</v>
      </c>
      <c r="AO26" s="115">
        <f>IF(AG26="ANO",8,0)+IF(AH26="ANO",8,0)+IF(AI26="ANO",8,0)+IF(AJ26="ANO",8,0)+IF(AK26="ANO",8,0)+IF(AL26="ANO",8,0)+IF(AM26="ANO",8,0)+IF(AN26="ANO",16,0)</f>
        <v>48</v>
      </c>
      <c r="AP26" s="390" t="s">
        <v>366</v>
      </c>
      <c r="AQ26" s="238"/>
      <c r="AR26" s="116">
        <f t="shared" si="7"/>
        <v>8</v>
      </c>
      <c r="AS26" s="406"/>
      <c r="AT26" s="252"/>
      <c r="AU26" s="573"/>
      <c r="AV26" s="118">
        <f t="shared" si="8"/>
        <v>0</v>
      </c>
      <c r="AW26" s="468">
        <f t="shared" si="9"/>
        <v>145.70257611241217</v>
      </c>
      <c r="AX26" s="482" t="s">
        <v>17</v>
      </c>
      <c r="AY26" s="537" t="s">
        <v>15</v>
      </c>
      <c r="AZ26" s="191">
        <f t="shared" si="10"/>
        <v>2.0159570893753718</v>
      </c>
      <c r="BA26" s="192">
        <f t="shared" si="11"/>
        <v>44.15229579164005</v>
      </c>
      <c r="BB26" s="412" t="str">
        <f t="shared" si="12"/>
        <v>Saint-Gobain Adfors, s.r.o. (Hodonice) </v>
      </c>
      <c r="BC26" s="612"/>
    </row>
    <row r="27" spans="1:55" ht="14.25" customHeight="1">
      <c r="A27" s="201" t="s">
        <v>199</v>
      </c>
      <c r="B27" s="212" t="s">
        <v>408</v>
      </c>
      <c r="C27" s="559">
        <v>-13</v>
      </c>
      <c r="D27" s="103">
        <f t="shared" si="0"/>
        <v>-13</v>
      </c>
      <c r="E27" s="404">
        <v>4.925373134328359</v>
      </c>
      <c r="F27" s="170">
        <f t="shared" si="1"/>
        <v>4.925373134328359</v>
      </c>
      <c r="G27" s="97">
        <f t="shared" si="2"/>
        <v>-8.074626865671641</v>
      </c>
      <c r="H27" s="566" t="s">
        <v>366</v>
      </c>
      <c r="I27" s="100">
        <f t="shared" si="3"/>
        <v>15</v>
      </c>
      <c r="J27" s="238" t="s">
        <v>366</v>
      </c>
      <c r="K27" s="238"/>
      <c r="L27" s="2"/>
      <c r="M27" s="2"/>
      <c r="N27" s="11"/>
      <c r="O27" s="2"/>
      <c r="P27" s="108">
        <f t="shared" si="4"/>
        <v>15</v>
      </c>
      <c r="Q27" s="238"/>
      <c r="R27" s="238" t="s">
        <v>366</v>
      </c>
      <c r="S27" s="110">
        <f t="shared" si="5"/>
        <v>15</v>
      </c>
      <c r="T27" s="390" t="s">
        <v>366</v>
      </c>
      <c r="U27" s="238" t="s">
        <v>366</v>
      </c>
      <c r="V27" s="238" t="s">
        <v>366</v>
      </c>
      <c r="W27" s="238" t="s">
        <v>366</v>
      </c>
      <c r="X27" s="238" t="s">
        <v>366</v>
      </c>
      <c r="Y27" s="238" t="s">
        <v>366</v>
      </c>
      <c r="Z27" s="238" t="s">
        <v>366</v>
      </c>
      <c r="AA27" s="238" t="s">
        <v>366</v>
      </c>
      <c r="AB27" s="238" t="s">
        <v>366</v>
      </c>
      <c r="AC27" s="238" t="s">
        <v>366</v>
      </c>
      <c r="AD27" s="238" t="s">
        <v>366</v>
      </c>
      <c r="AE27" s="238" t="s">
        <v>366</v>
      </c>
      <c r="AF27" s="93">
        <f t="shared" si="6"/>
        <v>60</v>
      </c>
      <c r="AG27" s="406"/>
      <c r="AH27" s="252"/>
      <c r="AI27" s="252" t="s">
        <v>366</v>
      </c>
      <c r="AJ27" s="238" t="s">
        <v>366</v>
      </c>
      <c r="AK27" s="238"/>
      <c r="AL27" s="407"/>
      <c r="AM27" s="252" t="s">
        <v>366</v>
      </c>
      <c r="AN27" s="252" t="s">
        <v>366</v>
      </c>
      <c r="AO27" s="115">
        <f>IF(AG27="ANO",8,0)+IF(AH27="ANO",8,0)+IF(AI27="ANO",8,0)+IF(AJ27="ANO",8,0)+IF(AK27="ANO",8,0)+IF(AL27="ANO",8,0)+IF(AM27="ANO",8,0)+IF(AN27="ANO",8,0)</f>
        <v>32</v>
      </c>
      <c r="AP27" s="390" t="s">
        <v>366</v>
      </c>
      <c r="AQ27" s="238" t="s">
        <v>366</v>
      </c>
      <c r="AR27" s="116">
        <f t="shared" si="7"/>
        <v>16</v>
      </c>
      <c r="AS27" s="238"/>
      <c r="AT27" s="238"/>
      <c r="AU27" s="573"/>
      <c r="AV27" s="118">
        <f t="shared" si="8"/>
        <v>0</v>
      </c>
      <c r="AW27" s="467">
        <f t="shared" si="9"/>
        <v>144.92537313432837</v>
      </c>
      <c r="AX27" s="482" t="s">
        <v>18</v>
      </c>
      <c r="AY27" s="537" t="s">
        <v>33</v>
      </c>
      <c r="AZ27" s="191">
        <f t="shared" si="10"/>
        <v>2.0052036223100886</v>
      </c>
      <c r="BA27" s="192">
        <f t="shared" si="11"/>
        <v>43.91677973767526</v>
      </c>
      <c r="BB27" s="410" t="str">
        <f t="shared" si="12"/>
        <v>Adfors - LCP (Litomyšl)</v>
      </c>
      <c r="BC27" s="614" t="s">
        <v>96</v>
      </c>
    </row>
    <row r="28" spans="1:55" ht="14.25" customHeight="1">
      <c r="A28" s="201" t="s">
        <v>19</v>
      </c>
      <c r="B28" s="212" t="s">
        <v>606</v>
      </c>
      <c r="C28" s="559">
        <v>-1</v>
      </c>
      <c r="D28" s="103">
        <f t="shared" si="0"/>
        <v>-1</v>
      </c>
      <c r="E28" s="404">
        <v>-7.142857142857142</v>
      </c>
      <c r="F28" s="170">
        <f t="shared" si="1"/>
        <v>0</v>
      </c>
      <c r="G28" s="97">
        <f t="shared" si="2"/>
        <v>-1</v>
      </c>
      <c r="H28" s="566" t="s">
        <v>366</v>
      </c>
      <c r="I28" s="100">
        <f t="shared" si="3"/>
        <v>15</v>
      </c>
      <c r="J28" s="390"/>
      <c r="K28" s="238" t="s">
        <v>366</v>
      </c>
      <c r="L28" s="2"/>
      <c r="M28" s="2"/>
      <c r="N28" s="11"/>
      <c r="O28" s="2"/>
      <c r="P28" s="108">
        <f t="shared" si="4"/>
        <v>15</v>
      </c>
      <c r="Q28" s="390"/>
      <c r="R28" s="238" t="s">
        <v>366</v>
      </c>
      <c r="S28" s="110">
        <f t="shared" si="5"/>
        <v>15</v>
      </c>
      <c r="T28" s="390" t="s">
        <v>366</v>
      </c>
      <c r="U28" s="238" t="s">
        <v>366</v>
      </c>
      <c r="V28" s="238" t="s">
        <v>366</v>
      </c>
      <c r="W28" s="238" t="s">
        <v>366</v>
      </c>
      <c r="X28" s="238" t="s">
        <v>366</v>
      </c>
      <c r="Y28" s="238" t="s">
        <v>366</v>
      </c>
      <c r="Z28" s="238" t="s">
        <v>366</v>
      </c>
      <c r="AA28" s="238" t="s">
        <v>366</v>
      </c>
      <c r="AB28" s="238" t="s">
        <v>366</v>
      </c>
      <c r="AC28" s="238" t="s">
        <v>366</v>
      </c>
      <c r="AD28" s="238" t="s">
        <v>366</v>
      </c>
      <c r="AE28" s="238" t="s">
        <v>366</v>
      </c>
      <c r="AF28" s="93">
        <f t="shared" si="6"/>
        <v>60</v>
      </c>
      <c r="AG28" s="406" t="s">
        <v>366</v>
      </c>
      <c r="AH28" s="252"/>
      <c r="AI28" s="252" t="s">
        <v>366</v>
      </c>
      <c r="AJ28" s="238"/>
      <c r="AK28" s="238"/>
      <c r="AL28" s="407"/>
      <c r="AM28" s="252"/>
      <c r="AN28" s="252" t="s">
        <v>366</v>
      </c>
      <c r="AO28" s="115">
        <f>IF(AG28="ANO",8,0)+IF(AH28="ANO",8,0)+IF(AI28="ANO",8,0)+IF(AJ28="ANO",8,0)+IF(AK28="ANO",8,0)+IF(AL28="ANO",8,0)+IF(AM28="ANO",8,0)+IF(AN28="ANO",8,0)</f>
        <v>24</v>
      </c>
      <c r="AP28" s="390" t="s">
        <v>366</v>
      </c>
      <c r="AQ28" s="238" t="s">
        <v>366</v>
      </c>
      <c r="AR28" s="116">
        <f t="shared" si="7"/>
        <v>16</v>
      </c>
      <c r="AS28" s="406"/>
      <c r="AT28" s="252"/>
      <c r="AU28" s="573"/>
      <c r="AV28" s="118">
        <f t="shared" si="8"/>
        <v>0</v>
      </c>
      <c r="AW28" s="467">
        <f t="shared" si="9"/>
        <v>144</v>
      </c>
      <c r="AX28" s="482" t="s">
        <v>19</v>
      </c>
      <c r="AY28" s="537" t="s">
        <v>20</v>
      </c>
      <c r="AZ28" s="191">
        <f t="shared" si="10"/>
        <v>1.9924000564415794</v>
      </c>
      <c r="BA28" s="192">
        <f t="shared" si="11"/>
        <v>43.63636363636363</v>
      </c>
      <c r="BB28" s="410" t="str">
        <f t="shared" si="12"/>
        <v>Jablonex (Zásada)</v>
      </c>
      <c r="BC28" s="612"/>
    </row>
    <row r="29" spans="1:55" ht="14.25" customHeight="1">
      <c r="A29" s="201" t="s">
        <v>41</v>
      </c>
      <c r="B29" s="212" t="s">
        <v>77</v>
      </c>
      <c r="C29" s="559">
        <v>-9</v>
      </c>
      <c r="D29" s="103">
        <f t="shared" si="0"/>
        <v>-9</v>
      </c>
      <c r="E29" s="404">
        <v>0</v>
      </c>
      <c r="F29" s="170">
        <f t="shared" si="1"/>
        <v>0</v>
      </c>
      <c r="G29" s="97">
        <f t="shared" si="2"/>
        <v>-9</v>
      </c>
      <c r="H29" s="566" t="s">
        <v>366</v>
      </c>
      <c r="I29" s="100">
        <f t="shared" si="3"/>
        <v>15</v>
      </c>
      <c r="J29" s="390" t="s">
        <v>366</v>
      </c>
      <c r="K29" s="238"/>
      <c r="L29" s="2"/>
      <c r="M29" s="2"/>
      <c r="N29" s="11"/>
      <c r="O29" s="2"/>
      <c r="P29" s="108">
        <f t="shared" si="4"/>
        <v>15</v>
      </c>
      <c r="Q29" s="390"/>
      <c r="R29" s="238" t="s">
        <v>366</v>
      </c>
      <c r="S29" s="110">
        <f t="shared" si="5"/>
        <v>15</v>
      </c>
      <c r="T29" s="390" t="s">
        <v>366</v>
      </c>
      <c r="U29" s="238" t="s">
        <v>366</v>
      </c>
      <c r="V29" s="238" t="s">
        <v>366</v>
      </c>
      <c r="W29" s="238" t="s">
        <v>366</v>
      </c>
      <c r="X29" s="238" t="s">
        <v>366</v>
      </c>
      <c r="Y29" s="238" t="s">
        <v>366</v>
      </c>
      <c r="Z29" s="238" t="s">
        <v>366</v>
      </c>
      <c r="AA29" s="238" t="s">
        <v>366</v>
      </c>
      <c r="AB29" s="238" t="s">
        <v>366</v>
      </c>
      <c r="AC29" s="238" t="s">
        <v>366</v>
      </c>
      <c r="AD29" s="238" t="s">
        <v>366</v>
      </c>
      <c r="AE29" s="238" t="s">
        <v>366</v>
      </c>
      <c r="AF29" s="93">
        <f t="shared" si="6"/>
        <v>60</v>
      </c>
      <c r="AG29" s="406" t="s">
        <v>366</v>
      </c>
      <c r="AH29" s="252"/>
      <c r="AI29" s="252"/>
      <c r="AJ29" s="238"/>
      <c r="AK29" s="238"/>
      <c r="AL29" s="407" t="s">
        <v>366</v>
      </c>
      <c r="AM29" s="252"/>
      <c r="AN29" s="238"/>
      <c r="AO29" s="115">
        <f>IF(AG29="ANO",8,0)+IF(AH29="ANO",8,0)+IF(AI29="ANO",8,0)+IF(AJ29="ANO",8,0)+IF(AK29="ANO",8,0)+IF(AL29="ANO",8,0)+IF(AM29="ANO",8,0)+IF(AN29="ANO",8,0)</f>
        <v>16</v>
      </c>
      <c r="AP29" s="390" t="s">
        <v>366</v>
      </c>
      <c r="AQ29" s="238" t="s">
        <v>366</v>
      </c>
      <c r="AR29" s="116">
        <f t="shared" si="7"/>
        <v>16</v>
      </c>
      <c r="AS29" s="406"/>
      <c r="AT29" s="252" t="s">
        <v>366</v>
      </c>
      <c r="AU29" s="573"/>
      <c r="AV29" s="118">
        <f t="shared" si="8"/>
        <v>15</v>
      </c>
      <c r="AW29" s="467">
        <f t="shared" si="9"/>
        <v>143</v>
      </c>
      <c r="AX29" s="482" t="s">
        <v>20</v>
      </c>
      <c r="AY29" s="537" t="s">
        <v>27</v>
      </c>
      <c r="AZ29" s="191">
        <f t="shared" si="10"/>
        <v>1.9785639449385126</v>
      </c>
      <c r="BA29" s="192">
        <f t="shared" si="11"/>
        <v>43.333333333333336</v>
      </c>
      <c r="BB29" s="410" t="str">
        <f t="shared" si="12"/>
        <v>Skleněná bižuterie a.s. Alšovice</v>
      </c>
      <c r="BC29" s="612" t="s">
        <v>563</v>
      </c>
    </row>
    <row r="30" spans="1:55" ht="14.25" customHeight="1">
      <c r="A30" s="201" t="s">
        <v>51</v>
      </c>
      <c r="B30" s="212" t="s">
        <v>607</v>
      </c>
      <c r="C30" s="559">
        <v>18</v>
      </c>
      <c r="D30" s="103">
        <f t="shared" si="0"/>
        <v>18</v>
      </c>
      <c r="E30" s="404">
        <v>0</v>
      </c>
      <c r="F30" s="170">
        <f t="shared" si="1"/>
        <v>0</v>
      </c>
      <c r="G30" s="97">
        <f t="shared" si="2"/>
        <v>18</v>
      </c>
      <c r="H30" s="566" t="s">
        <v>366</v>
      </c>
      <c r="I30" s="100">
        <f t="shared" si="3"/>
        <v>15</v>
      </c>
      <c r="J30" s="390"/>
      <c r="K30" s="238" t="s">
        <v>366</v>
      </c>
      <c r="L30" s="2"/>
      <c r="M30" s="2"/>
      <c r="N30" s="11"/>
      <c r="O30" s="2"/>
      <c r="P30" s="108">
        <f t="shared" si="4"/>
        <v>15</v>
      </c>
      <c r="Q30" s="390"/>
      <c r="R30" s="238" t="s">
        <v>366</v>
      </c>
      <c r="S30" s="110">
        <f t="shared" si="5"/>
        <v>15</v>
      </c>
      <c r="T30" s="390" t="s">
        <v>366</v>
      </c>
      <c r="U30" s="238" t="s">
        <v>366</v>
      </c>
      <c r="V30" s="238" t="s">
        <v>366</v>
      </c>
      <c r="W30" s="238" t="s">
        <v>366</v>
      </c>
      <c r="X30" s="238" t="s">
        <v>366</v>
      </c>
      <c r="Y30" s="238" t="s">
        <v>366</v>
      </c>
      <c r="Z30" s="238" t="s">
        <v>366</v>
      </c>
      <c r="AA30" s="238" t="s">
        <v>366</v>
      </c>
      <c r="AB30" s="238" t="s">
        <v>366</v>
      </c>
      <c r="AC30" s="238" t="s">
        <v>366</v>
      </c>
      <c r="AD30" s="238" t="s">
        <v>366</v>
      </c>
      <c r="AE30" s="238" t="s">
        <v>366</v>
      </c>
      <c r="AF30" s="93">
        <f t="shared" si="6"/>
        <v>60</v>
      </c>
      <c r="AG30" s="406"/>
      <c r="AH30" s="252"/>
      <c r="AI30" s="252"/>
      <c r="AJ30" s="238"/>
      <c r="AK30" s="238"/>
      <c r="AL30" s="238"/>
      <c r="AM30" s="252"/>
      <c r="AN30" s="252"/>
      <c r="AO30" s="115">
        <f>IF(AG30="ANO",8,0)+IF(AH30="ANO",8,0)+IF(AI30="ANO",8,0)+IF(AJ30="ANO",8,0)+IF(AK30="ANO",8,0)+IF(AL30="ANO",8,0)+IF(AM30="ANO",8,0)+IF(AN30="ANO",8,0)</f>
        <v>0</v>
      </c>
      <c r="AP30" s="390" t="s">
        <v>366</v>
      </c>
      <c r="AQ30" s="238" t="s">
        <v>366</v>
      </c>
      <c r="AR30" s="116">
        <f t="shared" si="7"/>
        <v>16</v>
      </c>
      <c r="AS30" s="406"/>
      <c r="AT30" s="252"/>
      <c r="AU30" s="573"/>
      <c r="AV30" s="118">
        <f t="shared" si="8"/>
        <v>0</v>
      </c>
      <c r="AW30" s="467">
        <f t="shared" si="9"/>
        <v>139</v>
      </c>
      <c r="AX30" s="482" t="s">
        <v>21</v>
      </c>
      <c r="AY30" s="537" t="s">
        <v>37</v>
      </c>
      <c r="AZ30" s="191">
        <f t="shared" si="10"/>
        <v>1.9232194989262468</v>
      </c>
      <c r="BA30" s="192">
        <f t="shared" si="11"/>
        <v>42.12121212121212</v>
      </c>
      <c r="BB30" s="410" t="str">
        <f t="shared" si="12"/>
        <v>Union Lesní Brána a.s. (Dubí)</v>
      </c>
      <c r="BC30" s="615" t="s">
        <v>568</v>
      </c>
    </row>
    <row r="31" spans="1:55" ht="14.25" customHeight="1">
      <c r="A31" s="201" t="s">
        <v>198</v>
      </c>
      <c r="B31" s="258" t="s">
        <v>372</v>
      </c>
      <c r="C31" s="559">
        <v>4</v>
      </c>
      <c r="D31" s="103">
        <f t="shared" si="0"/>
        <v>4</v>
      </c>
      <c r="E31" s="404">
        <v>-16.037735849056602</v>
      </c>
      <c r="F31" s="170">
        <f t="shared" si="1"/>
        <v>0</v>
      </c>
      <c r="G31" s="97">
        <f t="shared" si="2"/>
        <v>4</v>
      </c>
      <c r="H31" s="566" t="s">
        <v>366</v>
      </c>
      <c r="I31" s="100">
        <f t="shared" si="3"/>
        <v>15</v>
      </c>
      <c r="J31" s="390"/>
      <c r="K31" s="238"/>
      <c r="L31" s="2"/>
      <c r="M31" s="2"/>
      <c r="N31" s="2"/>
      <c r="O31" s="2"/>
      <c r="P31" s="108">
        <f t="shared" si="4"/>
        <v>0</v>
      </c>
      <c r="Q31" s="390"/>
      <c r="R31" s="238" t="s">
        <v>366</v>
      </c>
      <c r="S31" s="110">
        <f t="shared" si="5"/>
        <v>15</v>
      </c>
      <c r="T31" s="390" t="s">
        <v>366</v>
      </c>
      <c r="U31" s="238" t="s">
        <v>366</v>
      </c>
      <c r="V31" s="238"/>
      <c r="W31" s="238" t="s">
        <v>366</v>
      </c>
      <c r="X31" s="238"/>
      <c r="Y31" s="238"/>
      <c r="Z31" s="238" t="s">
        <v>366</v>
      </c>
      <c r="AA31" s="238" t="s">
        <v>366</v>
      </c>
      <c r="AB31" s="238" t="s">
        <v>366</v>
      </c>
      <c r="AC31" s="238" t="s">
        <v>366</v>
      </c>
      <c r="AD31" s="238" t="s">
        <v>366</v>
      </c>
      <c r="AE31" s="238"/>
      <c r="AF31" s="93">
        <f t="shared" si="6"/>
        <v>40</v>
      </c>
      <c r="AG31" s="406" t="s">
        <v>366</v>
      </c>
      <c r="AH31" s="252"/>
      <c r="AI31" s="252" t="s">
        <v>366</v>
      </c>
      <c r="AJ31" s="238"/>
      <c r="AK31" s="238"/>
      <c r="AL31" s="407"/>
      <c r="AM31" s="252" t="s">
        <v>366</v>
      </c>
      <c r="AN31" s="252" t="s">
        <v>366</v>
      </c>
      <c r="AO31" s="115">
        <f>IF(AG31="ANO",8,0)+IF(AH31="ANO",8,0)+IF(AI31="ANO",8,0)+IF(AJ31="ANO",8,0)+IF(AK31="ANO",8,0)+IF(AL31="ANO",8,0)+IF(AM31="ANO",8,0)+IF(AN31="ANO",32,0)</f>
        <v>56</v>
      </c>
      <c r="AP31" s="390"/>
      <c r="AQ31" s="238" t="s">
        <v>366</v>
      </c>
      <c r="AR31" s="116">
        <f t="shared" si="7"/>
        <v>8</v>
      </c>
      <c r="AS31" s="406"/>
      <c r="AT31" s="252"/>
      <c r="AU31" s="573"/>
      <c r="AV31" s="118">
        <f t="shared" si="8"/>
        <v>0</v>
      </c>
      <c r="AW31" s="467">
        <f t="shared" si="9"/>
        <v>138</v>
      </c>
      <c r="AX31" s="482" t="s">
        <v>22</v>
      </c>
      <c r="AY31" s="537" t="s">
        <v>13</v>
      </c>
      <c r="AZ31" s="191">
        <f t="shared" si="10"/>
        <v>1.9093833874231803</v>
      </c>
      <c r="BA31" s="192">
        <f t="shared" si="11"/>
        <v>41.81818181818181</v>
      </c>
      <c r="BB31" s="411" t="str">
        <f t="shared" si="12"/>
        <v>AGC Flat Glass Czech a.s., závod Barevka (Dubí)</v>
      </c>
      <c r="BC31" s="612" t="s">
        <v>570</v>
      </c>
    </row>
    <row r="32" spans="1:55" ht="14.25" customHeight="1">
      <c r="A32" s="201" t="s">
        <v>196</v>
      </c>
      <c r="B32" s="212" t="s">
        <v>64</v>
      </c>
      <c r="C32" s="559">
        <v>5</v>
      </c>
      <c r="D32" s="103">
        <f t="shared" si="0"/>
        <v>5</v>
      </c>
      <c r="E32" s="404">
        <v>0</v>
      </c>
      <c r="F32" s="170">
        <f t="shared" si="1"/>
        <v>0</v>
      </c>
      <c r="G32" s="97">
        <f t="shared" si="2"/>
        <v>5</v>
      </c>
      <c r="H32" s="566" t="s">
        <v>366</v>
      </c>
      <c r="I32" s="100">
        <f t="shared" si="3"/>
        <v>15</v>
      </c>
      <c r="J32" s="390" t="s">
        <v>366</v>
      </c>
      <c r="K32" s="238"/>
      <c r="L32" s="2"/>
      <c r="M32" s="2"/>
      <c r="N32" s="11"/>
      <c r="O32" s="2"/>
      <c r="P32" s="108">
        <f t="shared" si="4"/>
        <v>15</v>
      </c>
      <c r="Q32" s="390"/>
      <c r="R32" s="238" t="s">
        <v>366</v>
      </c>
      <c r="S32" s="110">
        <f t="shared" si="5"/>
        <v>15</v>
      </c>
      <c r="T32" s="390" t="s">
        <v>366</v>
      </c>
      <c r="U32" s="238" t="s">
        <v>366</v>
      </c>
      <c r="V32" s="238" t="s">
        <v>366</v>
      </c>
      <c r="W32" s="238" t="s">
        <v>366</v>
      </c>
      <c r="X32" s="238" t="s">
        <v>366</v>
      </c>
      <c r="Y32" s="238" t="s">
        <v>366</v>
      </c>
      <c r="Z32" s="238" t="s">
        <v>366</v>
      </c>
      <c r="AA32" s="238" t="s">
        <v>366</v>
      </c>
      <c r="AB32" s="238"/>
      <c r="AC32" s="238" t="s">
        <v>366</v>
      </c>
      <c r="AD32" s="238" t="s">
        <v>366</v>
      </c>
      <c r="AE32" s="238" t="s">
        <v>366</v>
      </c>
      <c r="AF32" s="93">
        <f t="shared" si="6"/>
        <v>55</v>
      </c>
      <c r="AG32" s="406"/>
      <c r="AH32" s="252"/>
      <c r="AI32" s="252" t="s">
        <v>366</v>
      </c>
      <c r="AJ32" s="238"/>
      <c r="AK32" s="238"/>
      <c r="AL32" s="407"/>
      <c r="AM32" s="252"/>
      <c r="AN32" s="252" t="s">
        <v>366</v>
      </c>
      <c r="AO32" s="115">
        <f>IF(AG32="ANO",8,0)+IF(AH32="ANO",8,0)+IF(AI32="ANO",8,0)+IF(AJ32="ANO",8,0)+IF(AK32="ANO",8,0)+IF(AL32="ANO",8,0)+IF(AM32="ANO",8,0)+IF(AN32="ANO",24,0)</f>
        <v>32</v>
      </c>
      <c r="AP32" s="390"/>
      <c r="AQ32" s="238"/>
      <c r="AR32" s="116">
        <f t="shared" si="7"/>
        <v>0</v>
      </c>
      <c r="AS32" s="406"/>
      <c r="AT32" s="252"/>
      <c r="AU32" s="573"/>
      <c r="AV32" s="118">
        <f t="shared" si="8"/>
        <v>0</v>
      </c>
      <c r="AW32" s="467">
        <f t="shared" si="9"/>
        <v>137</v>
      </c>
      <c r="AX32" s="482" t="s">
        <v>23</v>
      </c>
      <c r="AY32" s="537" t="s">
        <v>18</v>
      </c>
      <c r="AZ32" s="191">
        <f t="shared" si="10"/>
        <v>1.8955472759201137</v>
      </c>
      <c r="BA32" s="192">
        <f t="shared" si="11"/>
        <v>41.515151515151516</v>
      </c>
      <c r="BB32" s="410" t="str">
        <f t="shared" si="12"/>
        <v>Crystal Bohemia Poděbrady</v>
      </c>
      <c r="BC32" s="612" t="s">
        <v>565</v>
      </c>
    </row>
    <row r="33" spans="1:55" ht="14.25" customHeight="1">
      <c r="A33" s="201" t="s">
        <v>200</v>
      </c>
      <c r="B33" s="258" t="s">
        <v>208</v>
      </c>
      <c r="C33" s="559">
        <v>-3</v>
      </c>
      <c r="D33" s="103">
        <f t="shared" si="0"/>
        <v>-3</v>
      </c>
      <c r="E33" s="404">
        <v>2.608695652173913</v>
      </c>
      <c r="F33" s="170">
        <f t="shared" si="1"/>
        <v>2.608695652173913</v>
      </c>
      <c r="G33" s="97">
        <f t="shared" si="2"/>
        <v>-0.3913043478260869</v>
      </c>
      <c r="H33" s="566" t="s">
        <v>366</v>
      </c>
      <c r="I33" s="100">
        <f t="shared" si="3"/>
        <v>15</v>
      </c>
      <c r="J33" s="390" t="s">
        <v>366</v>
      </c>
      <c r="K33" s="238"/>
      <c r="L33" s="2"/>
      <c r="M33" s="2"/>
      <c r="N33" s="2"/>
      <c r="O33" s="2"/>
      <c r="P33" s="108">
        <f t="shared" si="4"/>
        <v>15</v>
      </c>
      <c r="Q33" s="390"/>
      <c r="R33" s="238" t="s">
        <v>366</v>
      </c>
      <c r="S33" s="110">
        <f t="shared" si="5"/>
        <v>15</v>
      </c>
      <c r="T33" s="390" t="s">
        <v>366</v>
      </c>
      <c r="U33" s="238" t="s">
        <v>366</v>
      </c>
      <c r="V33" s="238" t="s">
        <v>366</v>
      </c>
      <c r="W33" s="238" t="s">
        <v>366</v>
      </c>
      <c r="X33" s="238" t="s">
        <v>366</v>
      </c>
      <c r="Y33" s="238" t="s">
        <v>366</v>
      </c>
      <c r="Z33" s="238" t="s">
        <v>366</v>
      </c>
      <c r="AA33" s="238" t="s">
        <v>366</v>
      </c>
      <c r="AB33" s="238" t="s">
        <v>366</v>
      </c>
      <c r="AC33" s="238" t="s">
        <v>366</v>
      </c>
      <c r="AD33" s="238" t="s">
        <v>366</v>
      </c>
      <c r="AE33" s="238" t="s">
        <v>366</v>
      </c>
      <c r="AF33" s="93">
        <f t="shared" si="6"/>
        <v>60</v>
      </c>
      <c r="AG33" s="406"/>
      <c r="AH33" s="252"/>
      <c r="AI33" s="252"/>
      <c r="AJ33" s="238"/>
      <c r="AK33" s="238"/>
      <c r="AL33" s="238"/>
      <c r="AM33" s="252"/>
      <c r="AN33" s="238" t="s">
        <v>366</v>
      </c>
      <c r="AO33" s="115">
        <f>IF(AG33="ANO",8,0)+IF(AH33="ANO",8,0)+IF(AI33="ANO",8,0)+IF(AJ33="ANO",8,0)+IF(AK33="ANO",8,0)+IF(AL33="ANO",8,0)+IF(AM33="ANO",8,0)+IF(AN33="ANO",32,0)</f>
        <v>32</v>
      </c>
      <c r="AP33" s="390"/>
      <c r="AQ33" s="238"/>
      <c r="AR33" s="116">
        <f t="shared" si="7"/>
        <v>0</v>
      </c>
      <c r="AS33" s="390"/>
      <c r="AT33" s="238"/>
      <c r="AU33" s="573"/>
      <c r="AV33" s="118">
        <f t="shared" si="8"/>
        <v>0</v>
      </c>
      <c r="AW33" s="467">
        <f t="shared" si="9"/>
        <v>136.6086956521739</v>
      </c>
      <c r="AX33" s="482" t="s">
        <v>24</v>
      </c>
      <c r="AY33" s="537" t="s">
        <v>32</v>
      </c>
      <c r="AZ33" s="191">
        <f t="shared" si="10"/>
        <v>1.8901331453319574</v>
      </c>
      <c r="BA33" s="192">
        <f t="shared" si="11"/>
        <v>41.396574440052696</v>
      </c>
      <c r="BB33" s="411" t="str">
        <f t="shared" si="12"/>
        <v>AGC Flat Glass Czech a.s., závod Oloví</v>
      </c>
      <c r="BC33" s="612" t="s">
        <v>107</v>
      </c>
    </row>
    <row r="34" spans="1:56" ht="14.25" customHeight="1">
      <c r="A34" s="201" t="s">
        <v>10</v>
      </c>
      <c r="B34" s="212" t="s">
        <v>629</v>
      </c>
      <c r="C34" s="559">
        <v>14</v>
      </c>
      <c r="D34" s="103">
        <f t="shared" si="0"/>
        <v>14</v>
      </c>
      <c r="E34" s="404">
        <v>-2.5735294117647056</v>
      </c>
      <c r="F34" s="170">
        <f t="shared" si="1"/>
        <v>0</v>
      </c>
      <c r="G34" s="97">
        <f t="shared" si="2"/>
        <v>14</v>
      </c>
      <c r="H34" s="566" t="s">
        <v>366</v>
      </c>
      <c r="I34" s="100">
        <f t="shared" si="3"/>
        <v>15</v>
      </c>
      <c r="J34" s="390"/>
      <c r="K34" s="238"/>
      <c r="L34" s="2"/>
      <c r="M34" s="2"/>
      <c r="N34" s="11"/>
      <c r="O34" s="2"/>
      <c r="P34" s="108">
        <f t="shared" si="4"/>
        <v>0</v>
      </c>
      <c r="Q34" s="390"/>
      <c r="R34" s="238" t="s">
        <v>366</v>
      </c>
      <c r="S34" s="110">
        <f t="shared" si="5"/>
        <v>15</v>
      </c>
      <c r="T34" s="390" t="s">
        <v>366</v>
      </c>
      <c r="U34" s="238" t="s">
        <v>366</v>
      </c>
      <c r="V34" s="238" t="s">
        <v>366</v>
      </c>
      <c r="W34" s="238" t="s">
        <v>366</v>
      </c>
      <c r="X34" s="238" t="s">
        <v>366</v>
      </c>
      <c r="Y34" s="238" t="s">
        <v>366</v>
      </c>
      <c r="Z34" s="238" t="s">
        <v>366</v>
      </c>
      <c r="AA34" s="238" t="s">
        <v>366</v>
      </c>
      <c r="AB34" s="238" t="s">
        <v>366</v>
      </c>
      <c r="AC34" s="238" t="s">
        <v>366</v>
      </c>
      <c r="AD34" s="238" t="s">
        <v>366</v>
      </c>
      <c r="AE34" s="238" t="s">
        <v>366</v>
      </c>
      <c r="AF34" s="93">
        <f t="shared" si="6"/>
        <v>60</v>
      </c>
      <c r="AG34" s="406" t="s">
        <v>366</v>
      </c>
      <c r="AH34" s="252"/>
      <c r="AI34" s="252" t="s">
        <v>366</v>
      </c>
      <c r="AJ34" s="238"/>
      <c r="AK34" s="238"/>
      <c r="AL34" s="238"/>
      <c r="AM34" s="252" t="s">
        <v>366</v>
      </c>
      <c r="AN34" s="252"/>
      <c r="AO34" s="115">
        <f>IF(AG34="ANO",8,0)+IF(AH34="ANO",8,0)+IF(AI34="ANO",8,0)+IF(AJ34="ANO",8,0)+IF(AK34="ANO",8,0)+IF(AL34="ANO",8,0)+IF(AM34="ANO",8,0)+IF(AN34="ANO",8,0)</f>
        <v>24</v>
      </c>
      <c r="AP34" s="390"/>
      <c r="AQ34" s="238" t="s">
        <v>366</v>
      </c>
      <c r="AR34" s="116">
        <f t="shared" si="7"/>
        <v>8</v>
      </c>
      <c r="AS34" s="390"/>
      <c r="AT34" s="238"/>
      <c r="AU34" s="573"/>
      <c r="AV34" s="118">
        <f t="shared" si="8"/>
        <v>0</v>
      </c>
      <c r="AW34" s="467">
        <f t="shared" si="9"/>
        <v>136</v>
      </c>
      <c r="AX34" s="482" t="s">
        <v>25</v>
      </c>
      <c r="AY34" s="537" t="s">
        <v>10</v>
      </c>
      <c r="AZ34" s="191">
        <f t="shared" si="10"/>
        <v>1.8817111644170472</v>
      </c>
      <c r="BA34" s="192">
        <f t="shared" si="11"/>
        <v>41.21212121212121</v>
      </c>
      <c r="BB34" s="410" t="str">
        <f t="shared" si="12"/>
        <v>Český porcelán, a.s. (Dubí)</v>
      </c>
      <c r="BC34" s="612" t="s">
        <v>573</v>
      </c>
      <c r="BD34" s="553"/>
    </row>
    <row r="35" spans="1:55" ht="14.25" customHeight="1">
      <c r="A35" s="327" t="s">
        <v>14</v>
      </c>
      <c r="B35" s="212" t="s">
        <v>608</v>
      </c>
      <c r="C35" s="559">
        <v>-9</v>
      </c>
      <c r="D35" s="170">
        <f t="shared" si="0"/>
        <v>-9</v>
      </c>
      <c r="E35" s="404">
        <v>-5.747126436781609</v>
      </c>
      <c r="F35" s="170">
        <f t="shared" si="1"/>
        <v>0</v>
      </c>
      <c r="G35" s="97">
        <f t="shared" si="2"/>
        <v>-9</v>
      </c>
      <c r="H35" s="384" t="s">
        <v>366</v>
      </c>
      <c r="I35" s="100">
        <f t="shared" si="3"/>
        <v>15</v>
      </c>
      <c r="J35" s="390" t="s">
        <v>366</v>
      </c>
      <c r="K35" s="238"/>
      <c r="L35" s="2"/>
      <c r="M35" s="2"/>
      <c r="N35" s="11"/>
      <c r="O35" s="2"/>
      <c r="P35" s="108">
        <f t="shared" si="4"/>
        <v>15</v>
      </c>
      <c r="Q35" s="390"/>
      <c r="R35" s="238" t="s">
        <v>366</v>
      </c>
      <c r="S35" s="110">
        <f t="shared" si="5"/>
        <v>15</v>
      </c>
      <c r="T35" s="390" t="s">
        <v>366</v>
      </c>
      <c r="U35" s="238" t="s">
        <v>366</v>
      </c>
      <c r="V35" s="238" t="s">
        <v>366</v>
      </c>
      <c r="W35" s="238" t="s">
        <v>366</v>
      </c>
      <c r="X35" s="238" t="s">
        <v>366</v>
      </c>
      <c r="Y35" s="238" t="s">
        <v>366</v>
      </c>
      <c r="Z35" s="238" t="s">
        <v>366</v>
      </c>
      <c r="AA35" s="238" t="s">
        <v>366</v>
      </c>
      <c r="AB35" s="238" t="s">
        <v>366</v>
      </c>
      <c r="AC35" s="238" t="s">
        <v>366</v>
      </c>
      <c r="AD35" s="238" t="s">
        <v>366</v>
      </c>
      <c r="AE35" s="238" t="s">
        <v>366</v>
      </c>
      <c r="AF35" s="93">
        <f t="shared" si="6"/>
        <v>60</v>
      </c>
      <c r="AG35" s="406"/>
      <c r="AH35" s="252"/>
      <c r="AI35" s="252" t="s">
        <v>366</v>
      </c>
      <c r="AJ35" s="238" t="s">
        <v>366</v>
      </c>
      <c r="AK35" s="238"/>
      <c r="AL35" s="238"/>
      <c r="AM35" s="252" t="s">
        <v>366</v>
      </c>
      <c r="AN35" s="238" t="s">
        <v>366</v>
      </c>
      <c r="AO35" s="115">
        <f>IF(AG35="ANO",8,0)+IF(AH35="ANO",8,0)+IF(AI35="ANO",8,0)+IF(AJ35="ANO",8,0)+IF(AK35="ANO",8,0)+IF(AL35="ANO",8,0)+IF(AM35="ANO",8,0)+IF(AN35="ANO",8,0)</f>
        <v>32</v>
      </c>
      <c r="AP35" s="390"/>
      <c r="AQ35" s="238" t="s">
        <v>366</v>
      </c>
      <c r="AR35" s="116">
        <f t="shared" si="7"/>
        <v>8</v>
      </c>
      <c r="AS35" s="390"/>
      <c r="AT35" s="238"/>
      <c r="AU35" s="573"/>
      <c r="AV35" s="118">
        <f t="shared" si="8"/>
        <v>0</v>
      </c>
      <c r="AW35" s="467">
        <f t="shared" si="9"/>
        <v>136</v>
      </c>
      <c r="AX35" s="482" t="s">
        <v>26</v>
      </c>
      <c r="AY35" s="537" t="s">
        <v>24</v>
      </c>
      <c r="AZ35" s="191">
        <f t="shared" si="10"/>
        <v>1.8817111644170472</v>
      </c>
      <c r="BA35" s="192">
        <f t="shared" si="11"/>
        <v>41.21212121212121</v>
      </c>
      <c r="BB35" s="410" t="str">
        <f t="shared" si="12"/>
        <v>Flabeg Czech, s.r.o. (Oloví) - zrušeno 31.3.2018</v>
      </c>
      <c r="BC35" s="612"/>
    </row>
    <row r="36" spans="1:55" ht="14.25" customHeight="1">
      <c r="A36" s="201" t="s">
        <v>40</v>
      </c>
      <c r="B36" s="212" t="s">
        <v>557</v>
      </c>
      <c r="C36" s="559">
        <v>-11</v>
      </c>
      <c r="D36" s="170">
        <f t="shared" si="0"/>
        <v>-11</v>
      </c>
      <c r="E36" s="404">
        <v>-0.6172839506172839</v>
      </c>
      <c r="F36" s="170">
        <f t="shared" si="1"/>
        <v>0</v>
      </c>
      <c r="G36" s="97">
        <f t="shared" si="2"/>
        <v>-11</v>
      </c>
      <c r="H36" s="384" t="s">
        <v>366</v>
      </c>
      <c r="I36" s="100">
        <f t="shared" si="3"/>
        <v>15</v>
      </c>
      <c r="J36" s="390" t="s">
        <v>366</v>
      </c>
      <c r="K36" s="238"/>
      <c r="L36" s="2"/>
      <c r="M36" s="2"/>
      <c r="N36" s="11"/>
      <c r="O36" s="2"/>
      <c r="P36" s="108">
        <f t="shared" si="4"/>
        <v>15</v>
      </c>
      <c r="Q36" s="390"/>
      <c r="R36" s="238" t="s">
        <v>366</v>
      </c>
      <c r="S36" s="110">
        <f t="shared" si="5"/>
        <v>15</v>
      </c>
      <c r="T36" s="390" t="s">
        <v>366</v>
      </c>
      <c r="U36" s="238" t="s">
        <v>366</v>
      </c>
      <c r="V36" s="238" t="s">
        <v>366</v>
      </c>
      <c r="W36" s="238" t="s">
        <v>366</v>
      </c>
      <c r="X36" s="238" t="s">
        <v>366</v>
      </c>
      <c r="Y36" s="238" t="s">
        <v>366</v>
      </c>
      <c r="Z36" s="238" t="s">
        <v>366</v>
      </c>
      <c r="AA36" s="238" t="s">
        <v>366</v>
      </c>
      <c r="AB36" s="238" t="s">
        <v>366</v>
      </c>
      <c r="AC36" s="238" t="s">
        <v>366</v>
      </c>
      <c r="AD36" s="238" t="s">
        <v>366</v>
      </c>
      <c r="AE36" s="238" t="s">
        <v>366</v>
      </c>
      <c r="AF36" s="93">
        <f t="shared" si="6"/>
        <v>60</v>
      </c>
      <c r="AG36" s="390" t="s">
        <v>366</v>
      </c>
      <c r="AH36" s="238"/>
      <c r="AI36" s="238" t="s">
        <v>366</v>
      </c>
      <c r="AJ36" s="238"/>
      <c r="AK36" s="238"/>
      <c r="AL36" s="238"/>
      <c r="AM36" s="238" t="s">
        <v>366</v>
      </c>
      <c r="AN36" s="238" t="s">
        <v>366</v>
      </c>
      <c r="AO36" s="115">
        <f>IF(AG36="ANO",8,0)+IF(AH36="ANO",8,0)+IF(AI36="ANO",8,0)+IF(AJ36="ANO",8,0)+IF(AK36="ANO",8,0)+IF(AL36="ANO",8,0)+IF(AM36="ANO",8,0)+IF(AN36="ANO",8,0)</f>
        <v>32</v>
      </c>
      <c r="AP36" s="390" t="s">
        <v>366</v>
      </c>
      <c r="AQ36" s="238"/>
      <c r="AR36" s="116">
        <f t="shared" si="7"/>
        <v>8</v>
      </c>
      <c r="AS36" s="390"/>
      <c r="AT36" s="238"/>
      <c r="AU36" s="574"/>
      <c r="AV36" s="118">
        <f t="shared" si="8"/>
        <v>0</v>
      </c>
      <c r="AW36" s="467">
        <f t="shared" si="9"/>
        <v>134</v>
      </c>
      <c r="AX36" s="482" t="s">
        <v>27</v>
      </c>
      <c r="AY36" s="537" t="s">
        <v>17</v>
      </c>
      <c r="AZ36" s="191">
        <f t="shared" si="10"/>
        <v>1.854038941410914</v>
      </c>
      <c r="BA36" s="192">
        <f t="shared" si="11"/>
        <v>40.60606060606061</v>
      </c>
      <c r="BB36" s="410" t="str">
        <f t="shared" si="12"/>
        <v>Sklářské stroje Znojmo s.r.o.</v>
      </c>
      <c r="BC36" s="612" t="s">
        <v>571</v>
      </c>
    </row>
    <row r="37" spans="1:55" ht="14.25" customHeight="1">
      <c r="A37" s="201" t="s">
        <v>30</v>
      </c>
      <c r="B37" s="212" t="s">
        <v>609</v>
      </c>
      <c r="C37" s="559">
        <v>-12</v>
      </c>
      <c r="D37" s="170">
        <f t="shared" si="0"/>
        <v>-12</v>
      </c>
      <c r="E37" s="404">
        <v>1.0752688172043012</v>
      </c>
      <c r="F37" s="170">
        <f t="shared" si="1"/>
        <v>1.0752688172043012</v>
      </c>
      <c r="G37" s="97">
        <f t="shared" si="2"/>
        <v>-10.924731182795698</v>
      </c>
      <c r="H37" s="384" t="s">
        <v>366</v>
      </c>
      <c r="I37" s="100">
        <f t="shared" si="3"/>
        <v>15</v>
      </c>
      <c r="J37" s="390" t="s">
        <v>366</v>
      </c>
      <c r="K37" s="238"/>
      <c r="L37" s="2"/>
      <c r="M37" s="2"/>
      <c r="N37" s="11"/>
      <c r="O37" s="2"/>
      <c r="P37" s="108">
        <f t="shared" si="4"/>
        <v>15</v>
      </c>
      <c r="Q37" s="390"/>
      <c r="R37" s="238"/>
      <c r="S37" s="110">
        <f t="shared" si="5"/>
        <v>0</v>
      </c>
      <c r="T37" s="308" t="s">
        <v>366</v>
      </c>
      <c r="U37" s="238" t="s">
        <v>366</v>
      </c>
      <c r="V37" s="238"/>
      <c r="W37" s="238" t="s">
        <v>366</v>
      </c>
      <c r="X37" s="238" t="s">
        <v>366</v>
      </c>
      <c r="Y37" s="238" t="s">
        <v>366</v>
      </c>
      <c r="Z37" s="238" t="s">
        <v>366</v>
      </c>
      <c r="AA37" s="238" t="s">
        <v>366</v>
      </c>
      <c r="AB37" s="238" t="s">
        <v>366</v>
      </c>
      <c r="AC37" s="238" t="s">
        <v>366</v>
      </c>
      <c r="AD37" s="238" t="s">
        <v>366</v>
      </c>
      <c r="AE37" s="238" t="s">
        <v>366</v>
      </c>
      <c r="AF37" s="93">
        <f t="shared" si="6"/>
        <v>55</v>
      </c>
      <c r="AG37" s="390" t="s">
        <v>366</v>
      </c>
      <c r="AH37" s="238"/>
      <c r="AI37" s="238" t="s">
        <v>366</v>
      </c>
      <c r="AJ37" s="238"/>
      <c r="AK37" s="238"/>
      <c r="AL37" s="238" t="s">
        <v>366</v>
      </c>
      <c r="AM37" s="238" t="s">
        <v>366</v>
      </c>
      <c r="AN37" s="238" t="s">
        <v>366</v>
      </c>
      <c r="AO37" s="115">
        <f>IF(AG37="ANO",8,0)+IF(AH37="ANO",8,0)+IF(AI37="ANO",8,0)+IF(AJ37="ANO",8,0)+IF(AK37="ANO",8,0)+IF(AL37="ANO",8,0)+IF(AM37="ANO",8,0)+IF(AN37="ANO",8,0)</f>
        <v>40</v>
      </c>
      <c r="AP37" s="390" t="s">
        <v>366</v>
      </c>
      <c r="AQ37" s="238" t="s">
        <v>366</v>
      </c>
      <c r="AR37" s="116">
        <f t="shared" si="7"/>
        <v>16</v>
      </c>
      <c r="AS37" s="390"/>
      <c r="AT37" s="238"/>
      <c r="AU37" s="574"/>
      <c r="AV37" s="118">
        <f t="shared" si="8"/>
        <v>0</v>
      </c>
      <c r="AW37" s="468">
        <f t="shared" si="9"/>
        <v>130.0752688172043</v>
      </c>
      <c r="AX37" s="482" t="s">
        <v>28</v>
      </c>
      <c r="AY37" s="537" t="s">
        <v>28</v>
      </c>
      <c r="AZ37" s="191">
        <f t="shared" si="10"/>
        <v>1.7997359231461907</v>
      </c>
      <c r="BA37" s="192">
        <f t="shared" si="11"/>
        <v>39.416748126425546</v>
      </c>
      <c r="BB37" s="410" t="str">
        <f t="shared" si="12"/>
        <v>Rudolf Kämpf s.r.o. (Loučky)</v>
      </c>
      <c r="BC37" s="612"/>
    </row>
    <row r="38" spans="1:55" ht="14.25" customHeight="1">
      <c r="A38" s="201" t="s">
        <v>13</v>
      </c>
      <c r="B38" s="210" t="s">
        <v>610</v>
      </c>
      <c r="C38" s="559">
        <v>-2</v>
      </c>
      <c r="D38" s="103">
        <f aca="true" t="shared" si="13" ref="D38:D63">C38</f>
        <v>-2</v>
      </c>
      <c r="E38" s="404">
        <v>-1.5789473684210527</v>
      </c>
      <c r="F38" s="170">
        <f aca="true" t="shared" si="14" ref="F38:F63">IF(E38&gt;0,E38,0)</f>
        <v>0</v>
      </c>
      <c r="G38" s="97">
        <f aca="true" t="shared" si="15" ref="G38:G63">D38+F38</f>
        <v>-2</v>
      </c>
      <c r="H38" s="566"/>
      <c r="I38" s="100">
        <f aca="true" t="shared" si="16" ref="I38:I63">IF(H38="ANO",15,0)</f>
        <v>0</v>
      </c>
      <c r="J38" s="390"/>
      <c r="K38" s="238" t="s">
        <v>366</v>
      </c>
      <c r="L38" s="2"/>
      <c r="M38" s="2"/>
      <c r="N38" s="11"/>
      <c r="O38" s="2"/>
      <c r="P38" s="108">
        <f aca="true" t="shared" si="17" ref="P38:P63">IF(J38="ANO",15,0)+IF(K38="ANO",15,0)+IF(L38="ANO",10,0)+IF(M38="ANO",10,0)+IF(N38="ANO",5,0)+IF(O38="ANO",5,0)</f>
        <v>15</v>
      </c>
      <c r="Q38" s="390" t="s">
        <v>366</v>
      </c>
      <c r="R38" s="238"/>
      <c r="S38" s="110">
        <f aca="true" t="shared" si="18" ref="S38:S63">IF(Q38="ANO",8,0)+IF(R38="ANO",15,0)</f>
        <v>8</v>
      </c>
      <c r="T38" s="390" t="s">
        <v>366</v>
      </c>
      <c r="U38" s="238" t="s">
        <v>366</v>
      </c>
      <c r="V38" s="238" t="s">
        <v>366</v>
      </c>
      <c r="W38" s="238" t="s">
        <v>366</v>
      </c>
      <c r="X38" s="238" t="s">
        <v>366</v>
      </c>
      <c r="Y38" s="238" t="s">
        <v>366</v>
      </c>
      <c r="Z38" s="238" t="s">
        <v>366</v>
      </c>
      <c r="AA38" s="238" t="s">
        <v>366</v>
      </c>
      <c r="AB38" s="238" t="s">
        <v>366</v>
      </c>
      <c r="AC38" s="238" t="s">
        <v>366</v>
      </c>
      <c r="AD38" s="238" t="s">
        <v>366</v>
      </c>
      <c r="AE38" s="238" t="s">
        <v>366</v>
      </c>
      <c r="AF38" s="93">
        <f aca="true" t="shared" si="19" ref="AF38:AF63">IF(T38="ANO",5,0)+IF(U38="ANO",5,0)+IF(V38="ANO",5,0)+IF(W38="ANO",5,0)+IF(X38="ANO",5,0)+IF(Y38="ANO",5,0)+IF(Z38="ANO",5,0)+IF(AA38="ANO",5,0)+IF(AB38="ANO",5,0)+IF(AC38="ANO",5,0)+IF(AD38="ANO",5,0)+IF(AE38="ANO",5,0)</f>
        <v>60</v>
      </c>
      <c r="AG38" s="406" t="s">
        <v>366</v>
      </c>
      <c r="AH38" s="252"/>
      <c r="AI38" s="252" t="s">
        <v>366</v>
      </c>
      <c r="AJ38" s="238"/>
      <c r="AK38" s="238"/>
      <c r="AL38" s="238" t="s">
        <v>366</v>
      </c>
      <c r="AM38" s="252" t="s">
        <v>366</v>
      </c>
      <c r="AN38" s="252"/>
      <c r="AO38" s="115">
        <f>IF(AG38="ANO",8,0)+IF(AH38="ANO",8,0)+IF(AI38="ANO",8,0)+IF(AJ38="ANO",8,0)+IF(AK38="ANO",8,0)+IF(AL38="ANO",8,0)+IF(AM38="ANO",8,0)+IF(AN38="ANO",8,0)</f>
        <v>32</v>
      </c>
      <c r="AP38" s="390"/>
      <c r="AQ38" s="238" t="s">
        <v>366</v>
      </c>
      <c r="AR38" s="116">
        <f aca="true" t="shared" si="20" ref="AR38:AR63">IF(AP38="ANO",8,0)+IF(AQ38="ANO",8,0)</f>
        <v>8</v>
      </c>
      <c r="AS38" s="406"/>
      <c r="AT38" s="238"/>
      <c r="AU38" s="573"/>
      <c r="AV38" s="118">
        <f aca="true" t="shared" si="21" ref="AV38:AV63">IF(AS38="ANO",15,0)+IF(AT38="ANO",15,0)+IF(AU38="ANO",15,0)</f>
        <v>0</v>
      </c>
      <c r="AW38" s="467">
        <f aca="true" t="shared" si="22" ref="AW38:AW64">G38+I38+P38+S38+AF38+AO38+AR38+AV38</f>
        <v>121</v>
      </c>
      <c r="AX38" s="482" t="s">
        <v>29</v>
      </c>
      <c r="AY38" s="537" t="s">
        <v>21</v>
      </c>
      <c r="AZ38" s="191">
        <f aca="true" t="shared" si="23" ref="AZ38:AZ54">AW38/$AW$64*100</f>
        <v>1.6741694918710495</v>
      </c>
      <c r="BA38" s="192">
        <f aca="true" t="shared" si="24" ref="BA38:BA63">AW38/$BA$5*100</f>
        <v>36.666666666666664</v>
      </c>
      <c r="BB38" s="410" t="str">
        <f aca="true" t="shared" si="25" ref="BB38:BB63">B38</f>
        <v>Eutit s.r.o. (Stará Voda)</v>
      </c>
      <c r="BC38" s="612" t="s">
        <v>572</v>
      </c>
    </row>
    <row r="39" spans="1:56" ht="14.25" customHeight="1">
      <c r="A39" s="201" t="s">
        <v>45</v>
      </c>
      <c r="B39" s="210" t="s">
        <v>611</v>
      </c>
      <c r="C39" s="559">
        <v>16</v>
      </c>
      <c r="D39" s="103">
        <f t="shared" si="13"/>
        <v>16</v>
      </c>
      <c r="E39" s="404">
        <v>-8.108108108108109</v>
      </c>
      <c r="F39" s="170">
        <f t="shared" si="14"/>
        <v>0</v>
      </c>
      <c r="G39" s="545">
        <f t="shared" si="15"/>
        <v>16</v>
      </c>
      <c r="H39" s="566" t="s">
        <v>366</v>
      </c>
      <c r="I39" s="100">
        <f t="shared" si="16"/>
        <v>15</v>
      </c>
      <c r="J39" s="390" t="s">
        <v>366</v>
      </c>
      <c r="K39" s="238"/>
      <c r="L39" s="2"/>
      <c r="M39" s="2"/>
      <c r="N39" s="11"/>
      <c r="O39" s="2"/>
      <c r="P39" s="108">
        <f t="shared" si="17"/>
        <v>15</v>
      </c>
      <c r="Q39" s="390"/>
      <c r="R39" s="238" t="s">
        <v>366</v>
      </c>
      <c r="S39" s="110">
        <f t="shared" si="18"/>
        <v>15</v>
      </c>
      <c r="T39" s="308"/>
      <c r="U39" s="238"/>
      <c r="V39" s="238"/>
      <c r="W39" s="238" t="s">
        <v>366</v>
      </c>
      <c r="X39" s="238"/>
      <c r="Y39" s="238"/>
      <c r="Z39" s="238" t="s">
        <v>366</v>
      </c>
      <c r="AA39" s="238" t="s">
        <v>366</v>
      </c>
      <c r="AB39" s="238"/>
      <c r="AC39" s="238" t="s">
        <v>366</v>
      </c>
      <c r="AD39" s="556"/>
      <c r="AE39" s="556"/>
      <c r="AF39" s="93">
        <f t="shared" si="19"/>
        <v>20</v>
      </c>
      <c r="AG39" s="406" t="s">
        <v>366</v>
      </c>
      <c r="AH39" s="252"/>
      <c r="AI39" s="252"/>
      <c r="AJ39" s="238"/>
      <c r="AK39" s="238"/>
      <c r="AL39" s="238"/>
      <c r="AM39" s="252"/>
      <c r="AN39" s="252" t="s">
        <v>366</v>
      </c>
      <c r="AO39" s="115">
        <f>IF(AG39="ANO",8,0)+IF(AH39="ANO",8,0)+IF(AI39="ANO",8,0)+IF(AJ39="ANO",8,0)+IF(AK39="ANO",8,0)+IF(AL39="ANO",8,0)+IF(AM39="ANO",8,0)+IF(AN39="ANO",16,0)</f>
        <v>24</v>
      </c>
      <c r="AP39" s="390" t="s">
        <v>366</v>
      </c>
      <c r="AQ39" s="238" t="s">
        <v>366</v>
      </c>
      <c r="AR39" s="116">
        <f t="shared" si="20"/>
        <v>16</v>
      </c>
      <c r="AS39" s="406"/>
      <c r="AT39" s="252"/>
      <c r="AU39" s="573"/>
      <c r="AV39" s="118">
        <f t="shared" si="21"/>
        <v>0</v>
      </c>
      <c r="AW39" s="467">
        <f t="shared" si="22"/>
        <v>121</v>
      </c>
      <c r="AX39" s="482" t="s">
        <v>30</v>
      </c>
      <c r="AY39" s="537" t="s">
        <v>12</v>
      </c>
      <c r="AZ39" s="191">
        <f t="shared" si="23"/>
        <v>1.6741694918710495</v>
      </c>
      <c r="BA39" s="192">
        <f t="shared" si="24"/>
        <v>36.666666666666664</v>
      </c>
      <c r="BB39" s="410" t="str">
        <f t="shared" si="25"/>
        <v>Střední škola technická AGC a.s. (Teplice)</v>
      </c>
      <c r="BC39" s="612" t="s">
        <v>576</v>
      </c>
      <c r="BD39" s="555"/>
    </row>
    <row r="40" spans="1:55" ht="14.25" customHeight="1">
      <c r="A40" s="201" t="s">
        <v>23</v>
      </c>
      <c r="B40" s="210" t="s">
        <v>221</v>
      </c>
      <c r="C40" s="559">
        <v>-17</v>
      </c>
      <c r="D40" s="103">
        <f t="shared" si="13"/>
        <v>-17</v>
      </c>
      <c r="E40" s="404">
        <v>-0.39370078740157477</v>
      </c>
      <c r="F40" s="170">
        <f t="shared" si="14"/>
        <v>0</v>
      </c>
      <c r="G40" s="97">
        <f t="shared" si="15"/>
        <v>-17</v>
      </c>
      <c r="H40" s="566" t="s">
        <v>366</v>
      </c>
      <c r="I40" s="100">
        <f t="shared" si="16"/>
        <v>15</v>
      </c>
      <c r="J40" s="390" t="s">
        <v>366</v>
      </c>
      <c r="K40" s="238"/>
      <c r="L40" s="2"/>
      <c r="M40" s="2"/>
      <c r="N40" s="11"/>
      <c r="O40" s="2"/>
      <c r="P40" s="108">
        <f t="shared" si="17"/>
        <v>15</v>
      </c>
      <c r="Q40" s="390"/>
      <c r="R40" s="238" t="s">
        <v>366</v>
      </c>
      <c r="S40" s="110">
        <f t="shared" si="18"/>
        <v>15</v>
      </c>
      <c r="T40" s="390" t="s">
        <v>366</v>
      </c>
      <c r="U40" s="238" t="s">
        <v>366</v>
      </c>
      <c r="V40" s="238" t="s">
        <v>366</v>
      </c>
      <c r="W40" s="238" t="s">
        <v>366</v>
      </c>
      <c r="X40" s="238" t="s">
        <v>366</v>
      </c>
      <c r="Y40" s="238" t="s">
        <v>366</v>
      </c>
      <c r="Z40" s="238" t="s">
        <v>366</v>
      </c>
      <c r="AA40" s="238" t="s">
        <v>366</v>
      </c>
      <c r="AB40" s="238" t="s">
        <v>366</v>
      </c>
      <c r="AC40" s="238" t="s">
        <v>366</v>
      </c>
      <c r="AD40" s="238" t="s">
        <v>366</v>
      </c>
      <c r="AE40" s="238" t="s">
        <v>366</v>
      </c>
      <c r="AF40" s="93">
        <f t="shared" si="19"/>
        <v>60</v>
      </c>
      <c r="AG40" s="406"/>
      <c r="AH40" s="238"/>
      <c r="AI40" s="252" t="s">
        <v>366</v>
      </c>
      <c r="AJ40" s="238"/>
      <c r="AK40" s="238"/>
      <c r="AL40" s="238"/>
      <c r="AM40" s="252"/>
      <c r="AN40" s="252"/>
      <c r="AO40" s="115">
        <f>IF(AG40="ANO",8,0)+IF(AH40="ANO",8,0)+IF(AI40="ANO",8,0)+IF(AJ40="ANO",8,0)+IF(AK40="ANO",8,0)+IF(AL40="ANO",8,0)+IF(AM40="ANO",8,0)+IF(AN40="ANO",8,0)</f>
        <v>8</v>
      </c>
      <c r="AP40" s="390" t="s">
        <v>366</v>
      </c>
      <c r="AQ40" s="238"/>
      <c r="AR40" s="116">
        <f t="shared" si="20"/>
        <v>8</v>
      </c>
      <c r="AS40" s="406" t="s">
        <v>366</v>
      </c>
      <c r="AT40" s="252"/>
      <c r="AU40" s="573"/>
      <c r="AV40" s="118">
        <f t="shared" si="21"/>
        <v>15</v>
      </c>
      <c r="AW40" s="467">
        <f t="shared" si="22"/>
        <v>119</v>
      </c>
      <c r="AX40" s="482" t="s">
        <v>31</v>
      </c>
      <c r="AY40" s="537" t="s">
        <v>41</v>
      </c>
      <c r="AZ40" s="191">
        <f t="shared" si="23"/>
        <v>1.6464972688649164</v>
      </c>
      <c r="BA40" s="192">
        <f t="shared" si="24"/>
        <v>36.06060606060606</v>
      </c>
      <c r="BB40" s="410" t="str">
        <f t="shared" si="25"/>
        <v>Megatech Industries Jablonec s.r.o.</v>
      </c>
      <c r="BC40" s="612" t="s">
        <v>100</v>
      </c>
    </row>
    <row r="41" spans="1:55" ht="14.25" customHeight="1">
      <c r="A41" s="201" t="s">
        <v>53</v>
      </c>
      <c r="B41" s="210" t="s">
        <v>612</v>
      </c>
      <c r="C41" s="559">
        <v>-6</v>
      </c>
      <c r="D41" s="170">
        <f t="shared" si="13"/>
        <v>-6</v>
      </c>
      <c r="E41" s="562">
        <v>-2.5830258302583027</v>
      </c>
      <c r="F41" s="170">
        <f t="shared" si="14"/>
        <v>0</v>
      </c>
      <c r="G41" s="97">
        <f t="shared" si="15"/>
        <v>-6</v>
      </c>
      <c r="H41" s="566" t="s">
        <v>366</v>
      </c>
      <c r="I41" s="100">
        <f t="shared" si="16"/>
        <v>15</v>
      </c>
      <c r="J41" s="390" t="s">
        <v>366</v>
      </c>
      <c r="K41" s="238"/>
      <c r="L41" s="2"/>
      <c r="M41" s="2"/>
      <c r="N41" s="11"/>
      <c r="O41" s="2"/>
      <c r="P41" s="108">
        <f t="shared" si="17"/>
        <v>15</v>
      </c>
      <c r="Q41" s="390"/>
      <c r="R41" s="238" t="s">
        <v>366</v>
      </c>
      <c r="S41" s="110">
        <f t="shared" si="18"/>
        <v>15</v>
      </c>
      <c r="T41" s="12"/>
      <c r="U41" s="2"/>
      <c r="V41" s="2"/>
      <c r="W41" s="2"/>
      <c r="X41" s="2"/>
      <c r="Y41" s="2"/>
      <c r="Z41" s="2"/>
      <c r="AA41" s="2"/>
      <c r="AB41" s="2"/>
      <c r="AC41" s="238"/>
      <c r="AD41" s="238"/>
      <c r="AE41" s="238"/>
      <c r="AF41" s="93">
        <f t="shared" si="19"/>
        <v>0</v>
      </c>
      <c r="AG41" s="390" t="s">
        <v>366</v>
      </c>
      <c r="AH41" s="238"/>
      <c r="AI41" s="252" t="s">
        <v>366</v>
      </c>
      <c r="AJ41" s="238"/>
      <c r="AK41" s="238"/>
      <c r="AL41" s="238"/>
      <c r="AM41" s="252" t="s">
        <v>366</v>
      </c>
      <c r="AN41" s="252" t="s">
        <v>366</v>
      </c>
      <c r="AO41" s="115">
        <f>IF(AG41="ANO",8,0)+IF(AH41="ANO",8,0)+IF(AI41="ANO",8,0)+IF(AJ41="ANO",8,0)+IF(AK41="ANO",8,0)+IF(AL41="ANO",8,0)+IF(AM41="ANO",8,0)+IF(AN41="ANO",24,0)</f>
        <v>48</v>
      </c>
      <c r="AP41" s="390" t="s">
        <v>366</v>
      </c>
      <c r="AQ41" s="238" t="s">
        <v>366</v>
      </c>
      <c r="AR41" s="116">
        <f t="shared" si="20"/>
        <v>16</v>
      </c>
      <c r="AS41" s="406" t="s">
        <v>366</v>
      </c>
      <c r="AT41" s="252"/>
      <c r="AU41" s="573"/>
      <c r="AV41" s="118">
        <f t="shared" si="21"/>
        <v>15</v>
      </c>
      <c r="AW41" s="467">
        <f t="shared" si="22"/>
        <v>118</v>
      </c>
      <c r="AX41" s="482" t="s">
        <v>32</v>
      </c>
      <c r="AY41" s="537" t="s">
        <v>23</v>
      </c>
      <c r="AZ41" s="191">
        <f t="shared" si="23"/>
        <v>1.6326611573618497</v>
      </c>
      <c r="BA41" s="192">
        <f t="shared" si="24"/>
        <v>35.75757575757576</v>
      </c>
      <c r="BB41" s="410" t="str">
        <f t="shared" si="25"/>
        <v>Vitrablok (Duchcov)</v>
      </c>
      <c r="BC41" s="612" t="s">
        <v>570</v>
      </c>
    </row>
    <row r="42" spans="1:55" ht="14.25" customHeight="1">
      <c r="A42" s="201" t="s">
        <v>11</v>
      </c>
      <c r="B42" s="210" t="s">
        <v>613</v>
      </c>
      <c r="C42" s="559">
        <v>-5</v>
      </c>
      <c r="D42" s="103">
        <f t="shared" si="13"/>
        <v>-5</v>
      </c>
      <c r="E42" s="404">
        <v>0.8771929824561403</v>
      </c>
      <c r="F42" s="170">
        <f t="shared" si="14"/>
        <v>0.8771929824561403</v>
      </c>
      <c r="G42" s="97">
        <f t="shared" si="15"/>
        <v>-4.12280701754386</v>
      </c>
      <c r="H42" s="566" t="s">
        <v>366</v>
      </c>
      <c r="I42" s="100">
        <f t="shared" si="16"/>
        <v>15</v>
      </c>
      <c r="J42" s="390" t="s">
        <v>366</v>
      </c>
      <c r="K42" s="238"/>
      <c r="L42" s="2"/>
      <c r="M42" s="2"/>
      <c r="N42" s="11"/>
      <c r="O42" s="2"/>
      <c r="P42" s="108">
        <f t="shared" si="17"/>
        <v>15</v>
      </c>
      <c r="Q42" s="390"/>
      <c r="R42" s="238" t="s">
        <v>366</v>
      </c>
      <c r="S42" s="110">
        <f t="shared" si="18"/>
        <v>15</v>
      </c>
      <c r="T42" s="390"/>
      <c r="U42" s="238" t="s">
        <v>366</v>
      </c>
      <c r="V42" s="238"/>
      <c r="W42" s="238"/>
      <c r="X42" s="238" t="s">
        <v>366</v>
      </c>
      <c r="Y42" s="238" t="s">
        <v>366</v>
      </c>
      <c r="Z42" s="238" t="s">
        <v>366</v>
      </c>
      <c r="AA42" s="238" t="s">
        <v>366</v>
      </c>
      <c r="AB42" s="238" t="s">
        <v>366</v>
      </c>
      <c r="AC42" s="238" t="s">
        <v>366</v>
      </c>
      <c r="AD42" s="238" t="s">
        <v>366</v>
      </c>
      <c r="AE42" s="238" t="s">
        <v>366</v>
      </c>
      <c r="AF42" s="93">
        <f t="shared" si="19"/>
        <v>45</v>
      </c>
      <c r="AG42" s="390"/>
      <c r="AH42" s="238"/>
      <c r="AI42" s="252" t="s">
        <v>366</v>
      </c>
      <c r="AJ42" s="238"/>
      <c r="AK42" s="238"/>
      <c r="AL42" s="238"/>
      <c r="AM42" s="252"/>
      <c r="AN42" s="252"/>
      <c r="AO42" s="115">
        <f aca="true" t="shared" si="26" ref="AO42:AO51">IF(AG42="ANO",8,0)+IF(AH42="ANO",8,0)+IF(AI42="ANO",8,0)+IF(AJ42="ANO",8,0)+IF(AK42="ANO",8,0)+IF(AL42="ANO",8,0)+IF(AM42="ANO",8,0)+IF(AN42="ANO",8,0)</f>
        <v>8</v>
      </c>
      <c r="AP42" s="390" t="s">
        <v>366</v>
      </c>
      <c r="AQ42" s="238" t="s">
        <v>366</v>
      </c>
      <c r="AR42" s="116">
        <f t="shared" si="20"/>
        <v>16</v>
      </c>
      <c r="AS42" s="406"/>
      <c r="AT42" s="252"/>
      <c r="AU42" s="573"/>
      <c r="AV42" s="118">
        <f t="shared" si="21"/>
        <v>0</v>
      </c>
      <c r="AW42" s="467">
        <f t="shared" si="22"/>
        <v>109.87719298245614</v>
      </c>
      <c r="AX42" s="482" t="s">
        <v>33</v>
      </c>
      <c r="AY42" s="537" t="s">
        <v>35</v>
      </c>
      <c r="AZ42" s="191">
        <f t="shared" si="23"/>
        <v>1.5202730937492217</v>
      </c>
      <c r="BA42" s="192">
        <f t="shared" si="24"/>
        <v>33.29611908559277</v>
      </c>
      <c r="BB42" s="410" t="str">
        <f t="shared" si="25"/>
        <v>Desko a.s. (Desná v J.h.)</v>
      </c>
      <c r="BC42" s="612"/>
    </row>
    <row r="43" spans="1:55" ht="14.25" customHeight="1">
      <c r="A43" s="201" t="s">
        <v>42</v>
      </c>
      <c r="B43" s="212" t="s">
        <v>626</v>
      </c>
      <c r="C43" s="559">
        <v>-13</v>
      </c>
      <c r="D43" s="103">
        <f t="shared" si="13"/>
        <v>-13</v>
      </c>
      <c r="E43" s="404">
        <v>-2.3529411764705883</v>
      </c>
      <c r="F43" s="170">
        <f t="shared" si="14"/>
        <v>0</v>
      </c>
      <c r="G43" s="97">
        <f t="shared" si="15"/>
        <v>-13</v>
      </c>
      <c r="H43" s="566" t="s">
        <v>366</v>
      </c>
      <c r="I43" s="100">
        <f t="shared" si="16"/>
        <v>15</v>
      </c>
      <c r="J43" s="390"/>
      <c r="K43" s="238" t="s">
        <v>366</v>
      </c>
      <c r="L43" s="2"/>
      <c r="M43" s="2"/>
      <c r="N43" s="11"/>
      <c r="O43" s="2"/>
      <c r="P43" s="108">
        <f t="shared" si="17"/>
        <v>15</v>
      </c>
      <c r="Q43" s="390"/>
      <c r="R43" s="238" t="s">
        <v>366</v>
      </c>
      <c r="S43" s="110">
        <f t="shared" si="18"/>
        <v>15</v>
      </c>
      <c r="T43" s="390" t="s">
        <v>366</v>
      </c>
      <c r="U43" s="238" t="s">
        <v>366</v>
      </c>
      <c r="V43" s="238" t="s">
        <v>366</v>
      </c>
      <c r="W43" s="238" t="s">
        <v>366</v>
      </c>
      <c r="X43" s="238" t="s">
        <v>366</v>
      </c>
      <c r="Y43" s="238" t="s">
        <v>366</v>
      </c>
      <c r="Z43" s="238" t="s">
        <v>366</v>
      </c>
      <c r="AA43" s="238" t="s">
        <v>366</v>
      </c>
      <c r="AB43" s="238" t="s">
        <v>366</v>
      </c>
      <c r="AC43" s="238" t="s">
        <v>366</v>
      </c>
      <c r="AD43" s="238" t="s">
        <v>366</v>
      </c>
      <c r="AE43" s="238" t="s">
        <v>366</v>
      </c>
      <c r="AF43" s="93">
        <f t="shared" si="19"/>
        <v>60</v>
      </c>
      <c r="AG43" s="390"/>
      <c r="AH43" s="238"/>
      <c r="AI43" s="252"/>
      <c r="AJ43" s="238"/>
      <c r="AK43" s="238"/>
      <c r="AL43" s="238"/>
      <c r="AM43" s="252"/>
      <c r="AN43" s="252" t="s">
        <v>366</v>
      </c>
      <c r="AO43" s="115">
        <f t="shared" si="26"/>
        <v>8</v>
      </c>
      <c r="AP43" s="390"/>
      <c r="AQ43" s="238"/>
      <c r="AR43" s="116">
        <f t="shared" si="20"/>
        <v>0</v>
      </c>
      <c r="AS43" s="406"/>
      <c r="AT43" s="252"/>
      <c r="AU43" s="573"/>
      <c r="AV43" s="118">
        <f t="shared" si="21"/>
        <v>0</v>
      </c>
      <c r="AW43" s="467">
        <f t="shared" si="22"/>
        <v>100</v>
      </c>
      <c r="AX43" s="482" t="s">
        <v>34</v>
      </c>
      <c r="AY43" s="537" t="s">
        <v>38</v>
      </c>
      <c r="AZ43" s="191">
        <f t="shared" si="23"/>
        <v>1.3836111503066524</v>
      </c>
      <c r="BA43" s="192">
        <f t="shared" si="24"/>
        <v>30.303030303030305</v>
      </c>
      <c r="BB43" s="410" t="str">
        <f t="shared" si="25"/>
        <v>Sklopísek Střeleč a.s. (Hrdoňovice)</v>
      </c>
      <c r="BC43" s="612"/>
    </row>
    <row r="44" spans="1:55" ht="14.25" customHeight="1">
      <c r="A44" s="326" t="s">
        <v>202</v>
      </c>
      <c r="B44" s="332" t="s">
        <v>624</v>
      </c>
      <c r="C44" s="560"/>
      <c r="D44" s="103">
        <f t="shared" si="13"/>
        <v>0</v>
      </c>
      <c r="E44" s="563"/>
      <c r="F44" s="170">
        <f t="shared" si="14"/>
        <v>0</v>
      </c>
      <c r="G44" s="97">
        <f t="shared" si="15"/>
        <v>0</v>
      </c>
      <c r="H44" s="566" t="s">
        <v>366</v>
      </c>
      <c r="I44" s="100">
        <f t="shared" si="16"/>
        <v>15</v>
      </c>
      <c r="J44" s="390"/>
      <c r="K44" s="238" t="s">
        <v>366</v>
      </c>
      <c r="L44" s="2"/>
      <c r="M44" s="2"/>
      <c r="N44" s="11"/>
      <c r="O44" s="2"/>
      <c r="P44" s="108">
        <f t="shared" si="17"/>
        <v>15</v>
      </c>
      <c r="Q44" s="546"/>
      <c r="R44" s="535"/>
      <c r="S44" s="110">
        <f t="shared" si="18"/>
        <v>0</v>
      </c>
      <c r="T44" s="308" t="s">
        <v>366</v>
      </c>
      <c r="U44" s="238" t="s">
        <v>366</v>
      </c>
      <c r="V44" s="238" t="s">
        <v>366</v>
      </c>
      <c r="W44" s="238" t="s">
        <v>366</v>
      </c>
      <c r="X44" s="238" t="s">
        <v>366</v>
      </c>
      <c r="Y44" s="238" t="s">
        <v>366</v>
      </c>
      <c r="Z44" s="238" t="s">
        <v>366</v>
      </c>
      <c r="AA44" s="238" t="s">
        <v>366</v>
      </c>
      <c r="AB44" s="238" t="s">
        <v>366</v>
      </c>
      <c r="AC44" s="238" t="s">
        <v>366</v>
      </c>
      <c r="AD44" s="238" t="s">
        <v>366</v>
      </c>
      <c r="AE44" s="238" t="s">
        <v>366</v>
      </c>
      <c r="AF44" s="93">
        <f t="shared" si="19"/>
        <v>60</v>
      </c>
      <c r="AG44" s="390"/>
      <c r="AH44" s="238"/>
      <c r="AI44" s="252"/>
      <c r="AJ44" s="238"/>
      <c r="AK44" s="238"/>
      <c r="AL44" s="238"/>
      <c r="AM44" s="252"/>
      <c r="AN44" s="252"/>
      <c r="AO44" s="115">
        <f t="shared" si="26"/>
        <v>0</v>
      </c>
      <c r="AP44" s="390" t="s">
        <v>366</v>
      </c>
      <c r="AQ44" s="238"/>
      <c r="AR44" s="116">
        <f t="shared" si="20"/>
        <v>8</v>
      </c>
      <c r="AS44" s="406"/>
      <c r="AT44" s="252"/>
      <c r="AU44" s="573"/>
      <c r="AV44" s="118">
        <f t="shared" si="21"/>
        <v>0</v>
      </c>
      <c r="AW44" s="467">
        <f t="shared" si="22"/>
        <v>98</v>
      </c>
      <c r="AX44" s="482" t="s">
        <v>35</v>
      </c>
      <c r="AY44" s="537" t="s">
        <v>42</v>
      </c>
      <c r="AZ44" s="191">
        <f t="shared" si="23"/>
        <v>1.3559389273005193</v>
      </c>
      <c r="BA44" s="192">
        <f t="shared" si="24"/>
        <v>29.6969696969697</v>
      </c>
      <c r="BB44" s="416" t="str">
        <f t="shared" si="25"/>
        <v>Bohemia Dobronín (Polná)</v>
      </c>
      <c r="BC44" s="612" t="s">
        <v>563</v>
      </c>
    </row>
    <row r="45" spans="1:55" ht="14.25" customHeight="1">
      <c r="A45" s="201" t="s">
        <v>26</v>
      </c>
      <c r="B45" s="13" t="s">
        <v>222</v>
      </c>
      <c r="C45" s="559">
        <v>11</v>
      </c>
      <c r="D45" s="103">
        <f t="shared" si="13"/>
        <v>11</v>
      </c>
      <c r="E45" s="404">
        <v>-4.444444444444445</v>
      </c>
      <c r="F45" s="170">
        <f t="shared" si="14"/>
        <v>0</v>
      </c>
      <c r="G45" s="97">
        <f t="shared" si="15"/>
        <v>11</v>
      </c>
      <c r="H45" s="566"/>
      <c r="I45" s="100">
        <f t="shared" si="16"/>
        <v>0</v>
      </c>
      <c r="J45" s="390"/>
      <c r="K45" s="238"/>
      <c r="L45" s="2"/>
      <c r="M45" s="2"/>
      <c r="N45" s="11"/>
      <c r="O45" s="2"/>
      <c r="P45" s="108">
        <f t="shared" si="17"/>
        <v>0</v>
      </c>
      <c r="Q45" s="390"/>
      <c r="R45" s="238" t="s">
        <v>366</v>
      </c>
      <c r="S45" s="110">
        <f t="shared" si="18"/>
        <v>15</v>
      </c>
      <c r="T45" s="390"/>
      <c r="U45" s="238"/>
      <c r="V45" s="238"/>
      <c r="W45" s="238"/>
      <c r="X45" s="238"/>
      <c r="Y45" s="238"/>
      <c r="Z45" s="238" t="s">
        <v>366</v>
      </c>
      <c r="AA45" s="238" t="s">
        <v>366</v>
      </c>
      <c r="AB45" s="238" t="s">
        <v>366</v>
      </c>
      <c r="AC45" s="238" t="s">
        <v>366</v>
      </c>
      <c r="AD45" s="238" t="s">
        <v>366</v>
      </c>
      <c r="AE45" s="556"/>
      <c r="AF45" s="93">
        <f t="shared" si="19"/>
        <v>25</v>
      </c>
      <c r="AG45" s="406" t="s">
        <v>366</v>
      </c>
      <c r="AH45" s="252"/>
      <c r="AI45" s="252" t="s">
        <v>366</v>
      </c>
      <c r="AJ45" s="238"/>
      <c r="AK45" s="238"/>
      <c r="AL45" s="238"/>
      <c r="AM45" s="252" t="s">
        <v>366</v>
      </c>
      <c r="AN45" s="252" t="s">
        <v>366</v>
      </c>
      <c r="AO45" s="115">
        <f t="shared" si="26"/>
        <v>32</v>
      </c>
      <c r="AP45" s="390" t="s">
        <v>366</v>
      </c>
      <c r="AQ45" s="238"/>
      <c r="AR45" s="116">
        <f t="shared" si="20"/>
        <v>8</v>
      </c>
      <c r="AS45" s="406"/>
      <c r="AT45" s="252"/>
      <c r="AU45" s="573"/>
      <c r="AV45" s="118">
        <f t="shared" si="21"/>
        <v>0</v>
      </c>
      <c r="AW45" s="467">
        <f t="shared" si="22"/>
        <v>91</v>
      </c>
      <c r="AX45" s="482" t="s">
        <v>36</v>
      </c>
      <c r="AY45" s="537" t="s">
        <v>25</v>
      </c>
      <c r="AZ45" s="191">
        <f t="shared" si="23"/>
        <v>1.2590861467790535</v>
      </c>
      <c r="BA45" s="192">
        <f t="shared" si="24"/>
        <v>27.575757575757574</v>
      </c>
      <c r="BB45" s="413" t="str">
        <f t="shared" si="25"/>
        <v>O-I Manufacturing Czech Republic a.s. závod Nové Sedlo</v>
      </c>
      <c r="BC45" s="612" t="s">
        <v>569</v>
      </c>
    </row>
    <row r="46" spans="1:55" ht="14.25" customHeight="1">
      <c r="A46" s="201" t="s">
        <v>48</v>
      </c>
      <c r="B46" s="212" t="s">
        <v>354</v>
      </c>
      <c r="C46" s="559">
        <v>-28</v>
      </c>
      <c r="D46" s="103">
        <f t="shared" si="13"/>
        <v>-28</v>
      </c>
      <c r="E46" s="404">
        <v>-8.620689655172415</v>
      </c>
      <c r="F46" s="170">
        <f t="shared" si="14"/>
        <v>0</v>
      </c>
      <c r="G46" s="97">
        <f t="shared" si="15"/>
        <v>-28</v>
      </c>
      <c r="H46" s="566"/>
      <c r="I46" s="100">
        <f t="shared" si="16"/>
        <v>0</v>
      </c>
      <c r="J46" s="390"/>
      <c r="K46" s="238"/>
      <c r="L46" s="2"/>
      <c r="M46" s="2"/>
      <c r="N46" s="11"/>
      <c r="O46" s="2"/>
      <c r="P46" s="108">
        <f t="shared" si="17"/>
        <v>0</v>
      </c>
      <c r="Q46" s="390"/>
      <c r="R46" s="238" t="s">
        <v>366</v>
      </c>
      <c r="S46" s="110">
        <f t="shared" si="18"/>
        <v>15</v>
      </c>
      <c r="T46" s="308" t="s">
        <v>366</v>
      </c>
      <c r="U46" s="238" t="s">
        <v>366</v>
      </c>
      <c r="V46" s="238" t="s">
        <v>366</v>
      </c>
      <c r="W46" s="238" t="s">
        <v>366</v>
      </c>
      <c r="X46" s="238" t="s">
        <v>366</v>
      </c>
      <c r="Y46" s="238" t="s">
        <v>366</v>
      </c>
      <c r="Z46" s="238"/>
      <c r="AA46" s="238"/>
      <c r="AB46" s="238"/>
      <c r="AC46" s="238" t="s">
        <v>366</v>
      </c>
      <c r="AD46" s="238" t="s">
        <v>366</v>
      </c>
      <c r="AE46" s="556"/>
      <c r="AF46" s="93">
        <f t="shared" si="19"/>
        <v>40</v>
      </c>
      <c r="AG46" s="406" t="s">
        <v>366</v>
      </c>
      <c r="AH46" s="252"/>
      <c r="AI46" s="252" t="s">
        <v>366</v>
      </c>
      <c r="AJ46" s="238" t="s">
        <v>366</v>
      </c>
      <c r="AK46" s="238"/>
      <c r="AL46" s="238" t="s">
        <v>366</v>
      </c>
      <c r="AM46" s="252" t="s">
        <v>366</v>
      </c>
      <c r="AN46" s="238" t="s">
        <v>366</v>
      </c>
      <c r="AO46" s="115">
        <f t="shared" si="26"/>
        <v>48</v>
      </c>
      <c r="AP46" s="390" t="s">
        <v>366</v>
      </c>
      <c r="AQ46" s="238" t="s">
        <v>366</v>
      </c>
      <c r="AR46" s="116">
        <f t="shared" si="20"/>
        <v>16</v>
      </c>
      <c r="AS46" s="390"/>
      <c r="AT46" s="238"/>
      <c r="AU46" s="573"/>
      <c r="AV46" s="118">
        <f t="shared" si="21"/>
        <v>0</v>
      </c>
      <c r="AW46" s="467">
        <f t="shared" si="22"/>
        <v>91</v>
      </c>
      <c r="AX46" s="482" t="s">
        <v>37</v>
      </c>
      <c r="AY46" s="537" t="s">
        <v>49</v>
      </c>
      <c r="AZ46" s="191">
        <f t="shared" si="23"/>
        <v>1.2590861467790535</v>
      </c>
      <c r="BA46" s="192">
        <f t="shared" si="24"/>
        <v>27.575757575757574</v>
      </c>
      <c r="BB46" s="410" t="str">
        <f t="shared" si="25"/>
        <v>Thun 1794 a.s. (Lesov)</v>
      </c>
      <c r="BC46" s="612" t="s">
        <v>567</v>
      </c>
    </row>
    <row r="47" spans="1:55" ht="14.25" customHeight="1">
      <c r="A47" s="326" t="s">
        <v>201</v>
      </c>
      <c r="B47" s="332" t="s">
        <v>300</v>
      </c>
      <c r="C47" s="560"/>
      <c r="D47" s="103">
        <f t="shared" si="13"/>
        <v>0</v>
      </c>
      <c r="E47" s="563"/>
      <c r="F47" s="170">
        <f t="shared" si="14"/>
        <v>0</v>
      </c>
      <c r="G47" s="97">
        <f t="shared" si="15"/>
        <v>0</v>
      </c>
      <c r="H47" s="566"/>
      <c r="I47" s="100">
        <f t="shared" si="16"/>
        <v>0</v>
      </c>
      <c r="J47" s="390" t="s">
        <v>366</v>
      </c>
      <c r="K47" s="238"/>
      <c r="L47" s="2"/>
      <c r="M47" s="2"/>
      <c r="N47" s="11"/>
      <c r="O47" s="2"/>
      <c r="P47" s="108">
        <f t="shared" si="17"/>
        <v>15</v>
      </c>
      <c r="Q47" s="546"/>
      <c r="R47" s="535"/>
      <c r="S47" s="110">
        <f t="shared" si="18"/>
        <v>0</v>
      </c>
      <c r="T47" s="308" t="s">
        <v>366</v>
      </c>
      <c r="U47" s="238" t="s">
        <v>366</v>
      </c>
      <c r="V47" s="238" t="s">
        <v>366</v>
      </c>
      <c r="W47" s="238" t="s">
        <v>366</v>
      </c>
      <c r="X47" s="238" t="s">
        <v>366</v>
      </c>
      <c r="Y47" s="238" t="s">
        <v>366</v>
      </c>
      <c r="Z47" s="238" t="s">
        <v>366</v>
      </c>
      <c r="AA47" s="238" t="s">
        <v>366</v>
      </c>
      <c r="AB47" s="238" t="s">
        <v>366</v>
      </c>
      <c r="AC47" s="238" t="s">
        <v>366</v>
      </c>
      <c r="AD47" s="238" t="s">
        <v>366</v>
      </c>
      <c r="AE47" s="238" t="s">
        <v>366</v>
      </c>
      <c r="AF47" s="93">
        <f t="shared" si="19"/>
        <v>60</v>
      </c>
      <c r="AG47" s="390"/>
      <c r="AH47" s="238"/>
      <c r="AI47" s="252"/>
      <c r="AJ47" s="238"/>
      <c r="AK47" s="238"/>
      <c r="AL47" s="238"/>
      <c r="AM47" s="252"/>
      <c r="AN47" s="252"/>
      <c r="AO47" s="115">
        <f t="shared" si="26"/>
        <v>0</v>
      </c>
      <c r="AP47" s="390"/>
      <c r="AQ47" s="238" t="s">
        <v>366</v>
      </c>
      <c r="AR47" s="116">
        <f t="shared" si="20"/>
        <v>8</v>
      </c>
      <c r="AS47" s="390"/>
      <c r="AT47" s="252"/>
      <c r="AU47" s="573"/>
      <c r="AV47" s="118">
        <f t="shared" si="21"/>
        <v>0</v>
      </c>
      <c r="AW47" s="467">
        <f t="shared" si="22"/>
        <v>83</v>
      </c>
      <c r="AX47" s="482" t="s">
        <v>38</v>
      </c>
      <c r="AY47" s="537" t="s">
        <v>34</v>
      </c>
      <c r="AZ47" s="191">
        <f t="shared" si="23"/>
        <v>1.1483972547545214</v>
      </c>
      <c r="BA47" s="192">
        <f t="shared" si="24"/>
        <v>25.151515151515152</v>
      </c>
      <c r="BB47" s="416" t="str">
        <f t="shared" si="25"/>
        <v>Bohemia Brodce</v>
      </c>
      <c r="BC47" s="612"/>
    </row>
    <row r="48" spans="1:56" s="53" customFormat="1" ht="14.25" customHeight="1">
      <c r="A48" s="326" t="s">
        <v>17</v>
      </c>
      <c r="B48" s="330" t="s">
        <v>70</v>
      </c>
      <c r="C48" s="560"/>
      <c r="D48" s="103">
        <f t="shared" si="13"/>
        <v>0</v>
      </c>
      <c r="E48" s="563"/>
      <c r="F48" s="170">
        <f t="shared" si="14"/>
        <v>0</v>
      </c>
      <c r="G48" s="97">
        <f t="shared" si="15"/>
        <v>0</v>
      </c>
      <c r="H48" s="566" t="s">
        <v>366</v>
      </c>
      <c r="I48" s="100">
        <f t="shared" si="16"/>
        <v>15</v>
      </c>
      <c r="J48" s="390"/>
      <c r="K48" s="238"/>
      <c r="L48" s="2"/>
      <c r="M48" s="2"/>
      <c r="N48" s="11"/>
      <c r="O48" s="2"/>
      <c r="P48" s="108">
        <f t="shared" si="17"/>
        <v>0</v>
      </c>
      <c r="Q48" s="546"/>
      <c r="R48" s="535"/>
      <c r="S48" s="110">
        <f t="shared" si="18"/>
        <v>0</v>
      </c>
      <c r="T48" s="390"/>
      <c r="U48" s="238"/>
      <c r="V48" s="238" t="s">
        <v>366</v>
      </c>
      <c r="W48" s="238"/>
      <c r="X48" s="238" t="s">
        <v>366</v>
      </c>
      <c r="Y48" s="238" t="s">
        <v>366</v>
      </c>
      <c r="Z48" s="238"/>
      <c r="AA48" s="238" t="s">
        <v>366</v>
      </c>
      <c r="AB48" s="238" t="s">
        <v>366</v>
      </c>
      <c r="AC48" s="238"/>
      <c r="AD48" s="238" t="s">
        <v>366</v>
      </c>
      <c r="AE48" s="238" t="s">
        <v>366</v>
      </c>
      <c r="AF48" s="93">
        <f t="shared" si="19"/>
        <v>35</v>
      </c>
      <c r="AG48" s="406"/>
      <c r="AH48" s="252"/>
      <c r="AI48" s="252" t="s">
        <v>366</v>
      </c>
      <c r="AJ48" s="238"/>
      <c r="AK48" s="238"/>
      <c r="AL48" s="238"/>
      <c r="AM48" s="252" t="s">
        <v>366</v>
      </c>
      <c r="AN48" s="252"/>
      <c r="AO48" s="115">
        <f t="shared" si="26"/>
        <v>16</v>
      </c>
      <c r="AP48" s="390" t="s">
        <v>366</v>
      </c>
      <c r="AQ48" s="238" t="s">
        <v>366</v>
      </c>
      <c r="AR48" s="116">
        <f t="shared" si="20"/>
        <v>16</v>
      </c>
      <c r="AS48" s="252"/>
      <c r="AT48" s="252"/>
      <c r="AU48" s="573"/>
      <c r="AV48" s="118">
        <f t="shared" si="21"/>
        <v>0</v>
      </c>
      <c r="AW48" s="467">
        <f t="shared" si="22"/>
        <v>82</v>
      </c>
      <c r="AX48" s="482" t="s">
        <v>39</v>
      </c>
      <c r="AY48" s="537" t="s">
        <v>30</v>
      </c>
      <c r="AZ48" s="191">
        <f t="shared" si="23"/>
        <v>1.1345611432514549</v>
      </c>
      <c r="BA48" s="192">
        <f t="shared" si="24"/>
        <v>24.848484848484848</v>
      </c>
      <c r="BB48" s="414" t="str">
        <f t="shared" si="25"/>
        <v>Chlum u Třeboně</v>
      </c>
      <c r="BC48" s="612" t="s">
        <v>570</v>
      </c>
      <c r="BD48" s="1"/>
    </row>
    <row r="49" spans="1:55" ht="14.25" customHeight="1">
      <c r="A49" s="201" t="s">
        <v>46</v>
      </c>
      <c r="B49" s="212" t="s">
        <v>238</v>
      </c>
      <c r="C49" s="559">
        <v>-13</v>
      </c>
      <c r="D49" s="103">
        <f t="shared" si="13"/>
        <v>-13</v>
      </c>
      <c r="E49" s="404">
        <v>-1.7543859649122806</v>
      </c>
      <c r="F49" s="170">
        <f t="shared" si="14"/>
        <v>0</v>
      </c>
      <c r="G49" s="97">
        <f t="shared" si="15"/>
        <v>-13</v>
      </c>
      <c r="H49" s="566"/>
      <c r="I49" s="100">
        <f t="shared" si="16"/>
        <v>0</v>
      </c>
      <c r="J49" s="390"/>
      <c r="K49" s="238"/>
      <c r="L49" s="2"/>
      <c r="M49" s="2"/>
      <c r="N49" s="11"/>
      <c r="O49" s="2"/>
      <c r="P49" s="108">
        <f t="shared" si="17"/>
        <v>0</v>
      </c>
      <c r="Q49" s="390"/>
      <c r="R49" s="238" t="s">
        <v>366</v>
      </c>
      <c r="S49" s="110">
        <f t="shared" si="18"/>
        <v>15</v>
      </c>
      <c r="T49" s="390" t="s">
        <v>366</v>
      </c>
      <c r="U49" s="238" t="s">
        <v>366</v>
      </c>
      <c r="V49" s="238" t="s">
        <v>366</v>
      </c>
      <c r="W49" s="238" t="s">
        <v>366</v>
      </c>
      <c r="X49" s="238" t="s">
        <v>366</v>
      </c>
      <c r="Y49" s="238" t="s">
        <v>366</v>
      </c>
      <c r="Z49" s="238" t="s">
        <v>366</v>
      </c>
      <c r="AA49" s="238" t="s">
        <v>366</v>
      </c>
      <c r="AB49" s="238" t="s">
        <v>366</v>
      </c>
      <c r="AC49" s="238" t="s">
        <v>366</v>
      </c>
      <c r="AD49" s="238" t="s">
        <v>366</v>
      </c>
      <c r="AE49" s="238" t="s">
        <v>366</v>
      </c>
      <c r="AF49" s="93">
        <f t="shared" si="19"/>
        <v>60</v>
      </c>
      <c r="AG49" s="406"/>
      <c r="AH49" s="252"/>
      <c r="AI49" s="252"/>
      <c r="AJ49" s="238"/>
      <c r="AK49" s="238"/>
      <c r="AL49" s="238"/>
      <c r="AM49" s="252"/>
      <c r="AN49" s="252"/>
      <c r="AO49" s="115">
        <f t="shared" si="26"/>
        <v>0</v>
      </c>
      <c r="AP49" s="390"/>
      <c r="AQ49" s="238" t="s">
        <v>366</v>
      </c>
      <c r="AR49" s="116">
        <f t="shared" si="20"/>
        <v>8</v>
      </c>
      <c r="AS49" s="406"/>
      <c r="AT49" s="252"/>
      <c r="AU49" s="573"/>
      <c r="AV49" s="118">
        <f t="shared" si="21"/>
        <v>0</v>
      </c>
      <c r="AW49" s="467">
        <f t="shared" si="22"/>
        <v>70</v>
      </c>
      <c r="AX49" s="482" t="s">
        <v>40</v>
      </c>
      <c r="AY49" s="537" t="s">
        <v>40</v>
      </c>
      <c r="AZ49" s="191">
        <f t="shared" si="23"/>
        <v>0.9685278052146566</v>
      </c>
      <c r="BA49" s="192">
        <f t="shared" si="24"/>
        <v>21.21212121212121</v>
      </c>
      <c r="BB49" s="410" t="str">
        <f t="shared" si="25"/>
        <v>Technosklo Držkov s.r.o.</v>
      </c>
      <c r="BC49" s="612"/>
    </row>
    <row r="50" spans="1:56" ht="14.25" customHeight="1">
      <c r="A50" s="201" t="s">
        <v>37</v>
      </c>
      <c r="B50" s="212" t="s">
        <v>305</v>
      </c>
      <c r="C50" s="559">
        <v>-29</v>
      </c>
      <c r="D50" s="103">
        <f t="shared" si="13"/>
        <v>-29</v>
      </c>
      <c r="E50" s="404">
        <v>-1.2987012987012987</v>
      </c>
      <c r="F50" s="170">
        <f t="shared" si="14"/>
        <v>0</v>
      </c>
      <c r="G50" s="97">
        <f t="shared" si="15"/>
        <v>-29</v>
      </c>
      <c r="H50" s="566" t="s">
        <v>366</v>
      </c>
      <c r="I50" s="100">
        <f t="shared" si="16"/>
        <v>15</v>
      </c>
      <c r="J50" s="390" t="s">
        <v>366</v>
      </c>
      <c r="K50" s="238"/>
      <c r="L50" s="2"/>
      <c r="M50" s="2"/>
      <c r="N50" s="11"/>
      <c r="O50" s="2"/>
      <c r="P50" s="108">
        <f t="shared" si="17"/>
        <v>15</v>
      </c>
      <c r="Q50" s="390"/>
      <c r="R50" s="238"/>
      <c r="S50" s="110">
        <f t="shared" si="18"/>
        <v>0</v>
      </c>
      <c r="T50" s="390" t="s">
        <v>366</v>
      </c>
      <c r="U50" s="238" t="s">
        <v>366</v>
      </c>
      <c r="V50" s="238" t="s">
        <v>366</v>
      </c>
      <c r="W50" s="238" t="s">
        <v>366</v>
      </c>
      <c r="X50" s="238" t="s">
        <v>366</v>
      </c>
      <c r="Y50" s="238" t="s">
        <v>366</v>
      </c>
      <c r="Z50" s="238" t="s">
        <v>366</v>
      </c>
      <c r="AA50" s="238" t="s">
        <v>366</v>
      </c>
      <c r="AB50" s="238" t="s">
        <v>366</v>
      </c>
      <c r="AC50" s="238" t="s">
        <v>366</v>
      </c>
      <c r="AD50" s="238" t="s">
        <v>366</v>
      </c>
      <c r="AE50" s="238" t="s">
        <v>366</v>
      </c>
      <c r="AF50" s="93">
        <f t="shared" si="19"/>
        <v>60</v>
      </c>
      <c r="AG50" s="390"/>
      <c r="AH50" s="238"/>
      <c r="AI50" s="252"/>
      <c r="AJ50" s="238"/>
      <c r="AK50" s="238"/>
      <c r="AL50" s="238"/>
      <c r="AM50" s="252"/>
      <c r="AN50" s="252"/>
      <c r="AO50" s="115">
        <f t="shared" si="26"/>
        <v>0</v>
      </c>
      <c r="AP50" s="390" t="s">
        <v>366</v>
      </c>
      <c r="AQ50" s="238"/>
      <c r="AR50" s="116">
        <f t="shared" si="20"/>
        <v>8</v>
      </c>
      <c r="AS50" s="406"/>
      <c r="AT50" s="252"/>
      <c r="AU50" s="573"/>
      <c r="AV50" s="118">
        <f t="shared" si="21"/>
        <v>0</v>
      </c>
      <c r="AW50" s="468">
        <f t="shared" si="22"/>
        <v>69</v>
      </c>
      <c r="AX50" s="482" t="s">
        <v>41</v>
      </c>
      <c r="AY50" s="537" t="s">
        <v>39</v>
      </c>
      <c r="AZ50" s="191">
        <f t="shared" si="23"/>
        <v>0.9546916937115901</v>
      </c>
      <c r="BA50" s="192">
        <f t="shared" si="24"/>
        <v>20.909090909090907</v>
      </c>
      <c r="BB50" s="410" t="str">
        <f t="shared" si="25"/>
        <v>Sklárna Janštejn</v>
      </c>
      <c r="BC50" s="612"/>
      <c r="BD50" s="53"/>
    </row>
    <row r="51" spans="1:55" ht="14.25" customHeight="1">
      <c r="A51" s="326" t="s">
        <v>197</v>
      </c>
      <c r="B51" s="332" t="s">
        <v>623</v>
      </c>
      <c r="C51" s="560"/>
      <c r="D51" s="170">
        <f t="shared" si="13"/>
        <v>0</v>
      </c>
      <c r="E51" s="564"/>
      <c r="F51" s="170">
        <f t="shared" si="14"/>
        <v>0</v>
      </c>
      <c r="G51" s="97">
        <f t="shared" si="15"/>
        <v>0</v>
      </c>
      <c r="H51" s="566" t="s">
        <v>366</v>
      </c>
      <c r="I51" s="100">
        <f t="shared" si="16"/>
        <v>15</v>
      </c>
      <c r="J51" s="390"/>
      <c r="K51" s="238" t="s">
        <v>366</v>
      </c>
      <c r="L51" s="2"/>
      <c r="M51" s="2"/>
      <c r="N51" s="11"/>
      <c r="O51" s="2"/>
      <c r="P51" s="108">
        <f t="shared" si="17"/>
        <v>15</v>
      </c>
      <c r="Q51" s="546"/>
      <c r="R51" s="535"/>
      <c r="S51" s="110">
        <f t="shared" si="18"/>
        <v>0</v>
      </c>
      <c r="T51" s="308"/>
      <c r="U51" s="238"/>
      <c r="V51" s="238"/>
      <c r="W51" s="238"/>
      <c r="X51" s="238"/>
      <c r="Y51" s="238"/>
      <c r="Z51" s="238" t="s">
        <v>366</v>
      </c>
      <c r="AA51" s="238" t="s">
        <v>366</v>
      </c>
      <c r="AB51" s="238" t="s">
        <v>366</v>
      </c>
      <c r="AC51" s="238" t="s">
        <v>366</v>
      </c>
      <c r="AD51" s="238" t="s">
        <v>366</v>
      </c>
      <c r="AE51" s="238" t="s">
        <v>366</v>
      </c>
      <c r="AF51" s="93">
        <f t="shared" si="19"/>
        <v>30</v>
      </c>
      <c r="AG51" s="406"/>
      <c r="AH51" s="252"/>
      <c r="AI51" s="252"/>
      <c r="AJ51" s="238"/>
      <c r="AK51" s="238"/>
      <c r="AL51" s="238"/>
      <c r="AM51" s="252"/>
      <c r="AN51" s="238"/>
      <c r="AO51" s="115">
        <f t="shared" si="26"/>
        <v>0</v>
      </c>
      <c r="AP51" s="390"/>
      <c r="AQ51" s="238" t="s">
        <v>366</v>
      </c>
      <c r="AR51" s="116">
        <f t="shared" si="20"/>
        <v>8</v>
      </c>
      <c r="AS51" s="406"/>
      <c r="AT51" s="252"/>
      <c r="AU51" s="573"/>
      <c r="AV51" s="118">
        <f t="shared" si="21"/>
        <v>0</v>
      </c>
      <c r="AW51" s="467">
        <f t="shared" si="22"/>
        <v>68</v>
      </c>
      <c r="AX51" s="482" t="s">
        <v>42</v>
      </c>
      <c r="AY51" s="537" t="s">
        <v>48</v>
      </c>
      <c r="AZ51" s="191">
        <f t="shared" si="23"/>
        <v>0.9408555822085236</v>
      </c>
      <c r="BA51" s="192">
        <f t="shared" si="24"/>
        <v>20.606060606060606</v>
      </c>
      <c r="BB51" s="416" t="str">
        <f t="shared" si="25"/>
        <v>Bohemia Antonínův Důl (Jihlava)</v>
      </c>
      <c r="BC51" s="612" t="s">
        <v>574</v>
      </c>
    </row>
    <row r="52" spans="1:56" ht="14.25" customHeight="1">
      <c r="A52" s="201" t="s">
        <v>20</v>
      </c>
      <c r="B52" s="213" t="s">
        <v>614</v>
      </c>
      <c r="C52" s="559">
        <v>-1</v>
      </c>
      <c r="D52" s="103">
        <f t="shared" si="13"/>
        <v>-1</v>
      </c>
      <c r="E52" s="404">
        <v>0</v>
      </c>
      <c r="F52" s="170">
        <f t="shared" si="14"/>
        <v>0</v>
      </c>
      <c r="G52" s="97">
        <f t="shared" si="15"/>
        <v>-1</v>
      </c>
      <c r="H52" s="566"/>
      <c r="I52" s="100">
        <f t="shared" si="16"/>
        <v>0</v>
      </c>
      <c r="J52" s="390" t="s">
        <v>366</v>
      </c>
      <c r="K52" s="238"/>
      <c r="L52" s="52"/>
      <c r="M52" s="52"/>
      <c r="N52" s="52"/>
      <c r="O52" s="52"/>
      <c r="P52" s="108">
        <f t="shared" si="17"/>
        <v>15</v>
      </c>
      <c r="Q52" s="390"/>
      <c r="R52" s="238" t="s">
        <v>366</v>
      </c>
      <c r="S52" s="110">
        <f t="shared" si="18"/>
        <v>15</v>
      </c>
      <c r="T52" s="390"/>
      <c r="U52" s="238" t="s">
        <v>366</v>
      </c>
      <c r="V52" s="238"/>
      <c r="W52" s="238"/>
      <c r="X52" s="238"/>
      <c r="Y52" s="238"/>
      <c r="Z52" s="238" t="s">
        <v>366</v>
      </c>
      <c r="AA52" s="238"/>
      <c r="AB52" s="238"/>
      <c r="AC52" s="238"/>
      <c r="AD52" s="238" t="s">
        <v>366</v>
      </c>
      <c r="AE52" s="238"/>
      <c r="AF52" s="93">
        <f t="shared" si="19"/>
        <v>15</v>
      </c>
      <c r="AG52" s="390"/>
      <c r="AH52" s="238"/>
      <c r="AI52" s="252"/>
      <c r="AJ52" s="238"/>
      <c r="AK52" s="238"/>
      <c r="AL52" s="238"/>
      <c r="AM52" s="252" t="s">
        <v>366</v>
      </c>
      <c r="AN52" s="252" t="s">
        <v>366</v>
      </c>
      <c r="AO52" s="115">
        <f>IF(AG52="ANO",8,0)+IF(AH52="ANO",8,0)+IF(AI52="ANO",8,0)+IF(AJ52="ANO",8,0)+IF(AK52="ANO",8,0)+IF(AL52="ANO",8,0)+IF(AM52="ANO",8,0)+IF(AN52="ANO",16,0)</f>
        <v>24</v>
      </c>
      <c r="AP52" s="390"/>
      <c r="AQ52" s="238"/>
      <c r="AR52" s="116">
        <f t="shared" si="20"/>
        <v>0</v>
      </c>
      <c r="AS52" s="406"/>
      <c r="AT52" s="252"/>
      <c r="AU52" s="573"/>
      <c r="AV52" s="118">
        <f t="shared" si="21"/>
        <v>0</v>
      </c>
      <c r="AW52" s="467">
        <f t="shared" si="22"/>
        <v>68</v>
      </c>
      <c r="AX52" s="482" t="s">
        <v>43</v>
      </c>
      <c r="AY52" s="537" t="s">
        <v>31</v>
      </c>
      <c r="AZ52" s="191">
        <f t="shared" si="23"/>
        <v>0.9408555822085236</v>
      </c>
      <c r="BA52" s="192">
        <f t="shared" si="24"/>
        <v>20.606060606060606</v>
      </c>
      <c r="BB52" s="415" t="str">
        <f t="shared" si="25"/>
        <v>Knauf Insulation, spol. s r.o. (Krupka)</v>
      </c>
      <c r="BC52" s="612" t="s">
        <v>575</v>
      </c>
      <c r="BD52" s="554"/>
    </row>
    <row r="53" spans="1:55" ht="14.25" customHeight="1">
      <c r="A53" s="201" t="s">
        <v>15</v>
      </c>
      <c r="B53" s="210" t="s">
        <v>132</v>
      </c>
      <c r="C53" s="559">
        <v>-18</v>
      </c>
      <c r="D53" s="103">
        <f t="shared" si="13"/>
        <v>-18</v>
      </c>
      <c r="E53" s="404">
        <v>0.3436426116838488</v>
      </c>
      <c r="F53" s="170">
        <f t="shared" si="14"/>
        <v>0.3436426116838488</v>
      </c>
      <c r="G53" s="97">
        <f t="shared" si="15"/>
        <v>-17.656357388316152</v>
      </c>
      <c r="H53" s="566"/>
      <c r="I53" s="100">
        <f t="shared" si="16"/>
        <v>0</v>
      </c>
      <c r="J53" s="390"/>
      <c r="K53" s="238" t="s">
        <v>366</v>
      </c>
      <c r="L53" s="2"/>
      <c r="M53" s="2"/>
      <c r="N53" s="11"/>
      <c r="O53" s="2"/>
      <c r="P53" s="108">
        <f t="shared" si="17"/>
        <v>15</v>
      </c>
      <c r="Q53" s="390"/>
      <c r="R53" s="238" t="s">
        <v>366</v>
      </c>
      <c r="S53" s="110">
        <f t="shared" si="18"/>
        <v>15</v>
      </c>
      <c r="T53" s="390" t="s">
        <v>366</v>
      </c>
      <c r="U53" s="238" t="s">
        <v>366</v>
      </c>
      <c r="V53" s="238" t="s">
        <v>366</v>
      </c>
      <c r="W53" s="238"/>
      <c r="X53" s="238"/>
      <c r="Y53" s="238"/>
      <c r="Z53" s="238"/>
      <c r="AA53" s="238"/>
      <c r="AB53" s="238"/>
      <c r="AC53" s="238"/>
      <c r="AD53" s="238" t="s">
        <v>366</v>
      </c>
      <c r="AE53" s="238"/>
      <c r="AF53" s="93">
        <f t="shared" si="19"/>
        <v>20</v>
      </c>
      <c r="AG53" s="406"/>
      <c r="AH53" s="252"/>
      <c r="AI53" s="252"/>
      <c r="AJ53" s="238"/>
      <c r="AK53" s="238"/>
      <c r="AL53" s="238" t="s">
        <v>366</v>
      </c>
      <c r="AM53" s="252" t="s">
        <v>366</v>
      </c>
      <c r="AN53" s="252" t="s">
        <v>366</v>
      </c>
      <c r="AO53" s="115">
        <f aca="true" t="shared" si="27" ref="AO53:AO63">IF(AG53="ANO",8,0)+IF(AH53="ANO",8,0)+IF(AI53="ANO",8,0)+IF(AJ53="ANO",8,0)+IF(AK53="ANO",8,0)+IF(AL53="ANO",8,0)+IF(AM53="ANO",8,0)+IF(AN53="ANO",8,0)</f>
        <v>24</v>
      </c>
      <c r="AP53" s="390" t="s">
        <v>366</v>
      </c>
      <c r="AQ53" s="238"/>
      <c r="AR53" s="116">
        <f t="shared" si="20"/>
        <v>8</v>
      </c>
      <c r="AS53" s="406"/>
      <c r="AT53" s="252"/>
      <c r="AU53" s="573"/>
      <c r="AV53" s="118">
        <f t="shared" si="21"/>
        <v>0</v>
      </c>
      <c r="AW53" s="467">
        <f t="shared" si="22"/>
        <v>64.34364261168385</v>
      </c>
      <c r="AX53" s="482" t="s">
        <v>44</v>
      </c>
      <c r="AY53" s="537" t="s">
        <v>46</v>
      </c>
      <c r="AZ53" s="191">
        <f t="shared" si="23"/>
        <v>0.8902658136887202</v>
      </c>
      <c r="BA53" s="192">
        <f t="shared" si="24"/>
        <v>19.498073518692074</v>
      </c>
      <c r="BB53" s="410" t="str">
        <f t="shared" si="25"/>
        <v>G. Benedikt Karlovy Vary s.r.o.</v>
      </c>
      <c r="BC53" s="612"/>
    </row>
    <row r="54" spans="1:55" ht="14.25" customHeight="1">
      <c r="A54" s="326" t="s">
        <v>55</v>
      </c>
      <c r="B54" s="330" t="s">
        <v>615</v>
      </c>
      <c r="C54" s="546"/>
      <c r="D54" s="106">
        <f t="shared" si="13"/>
        <v>0</v>
      </c>
      <c r="E54" s="563"/>
      <c r="F54" s="170">
        <f t="shared" si="14"/>
        <v>0</v>
      </c>
      <c r="G54" s="97">
        <f t="shared" si="15"/>
        <v>0</v>
      </c>
      <c r="H54" s="566"/>
      <c r="I54" s="100">
        <f t="shared" si="16"/>
        <v>0</v>
      </c>
      <c r="J54" s="390"/>
      <c r="K54" s="238"/>
      <c r="L54" s="2"/>
      <c r="M54" s="2"/>
      <c r="N54" s="11"/>
      <c r="O54" s="2"/>
      <c r="P54" s="108">
        <f t="shared" si="17"/>
        <v>0</v>
      </c>
      <c r="Q54" s="546"/>
      <c r="R54" s="535"/>
      <c r="S54" s="110">
        <f t="shared" si="18"/>
        <v>0</v>
      </c>
      <c r="T54" s="308"/>
      <c r="U54" s="238"/>
      <c r="V54" s="238"/>
      <c r="W54" s="238" t="s">
        <v>366</v>
      </c>
      <c r="X54" s="238" t="s">
        <v>366</v>
      </c>
      <c r="Y54" s="238" t="s">
        <v>366</v>
      </c>
      <c r="Z54" s="238" t="s">
        <v>366</v>
      </c>
      <c r="AA54" s="238" t="s">
        <v>366</v>
      </c>
      <c r="AB54" s="238" t="s">
        <v>366</v>
      </c>
      <c r="AC54" s="238" t="s">
        <v>366</v>
      </c>
      <c r="AD54" s="238" t="s">
        <v>366</v>
      </c>
      <c r="AE54" s="556"/>
      <c r="AF54" s="93">
        <f t="shared" si="19"/>
        <v>40</v>
      </c>
      <c r="AG54" s="390"/>
      <c r="AH54" s="238"/>
      <c r="AI54" s="252" t="s">
        <v>366</v>
      </c>
      <c r="AJ54" s="238"/>
      <c r="AK54" s="238"/>
      <c r="AL54" s="238"/>
      <c r="AM54" s="252"/>
      <c r="AN54" s="252"/>
      <c r="AO54" s="115">
        <f t="shared" si="27"/>
        <v>8</v>
      </c>
      <c r="AP54" s="390"/>
      <c r="AQ54" s="238"/>
      <c r="AR54" s="116">
        <f t="shared" si="20"/>
        <v>0</v>
      </c>
      <c r="AS54" s="406"/>
      <c r="AT54" s="252" t="s">
        <v>366</v>
      </c>
      <c r="AU54" s="573"/>
      <c r="AV54" s="118">
        <f t="shared" si="21"/>
        <v>15</v>
      </c>
      <c r="AW54" s="467">
        <f t="shared" si="22"/>
        <v>63</v>
      </c>
      <c r="AX54" s="482" t="s">
        <v>45</v>
      </c>
      <c r="AY54" s="537" t="s">
        <v>36</v>
      </c>
      <c r="AZ54" s="191">
        <f t="shared" si="23"/>
        <v>0.8716750246931909</v>
      </c>
      <c r="BA54" s="192">
        <f t="shared" si="24"/>
        <v>19.090909090909093</v>
      </c>
      <c r="BB54" s="414" t="str">
        <f t="shared" si="25"/>
        <v>Železnobrodské sklo (Železný Brod)</v>
      </c>
      <c r="BC54" s="612" t="s">
        <v>570</v>
      </c>
    </row>
    <row r="55" spans="1:55" ht="14.25" customHeight="1">
      <c r="A55" s="327" t="s">
        <v>43</v>
      </c>
      <c r="B55" s="534" t="s">
        <v>616</v>
      </c>
      <c r="C55" s="560"/>
      <c r="D55" s="103">
        <f t="shared" si="13"/>
        <v>0</v>
      </c>
      <c r="E55" s="563"/>
      <c r="F55" s="170">
        <f t="shared" si="14"/>
        <v>0</v>
      </c>
      <c r="G55" s="97">
        <f t="shared" si="15"/>
        <v>0</v>
      </c>
      <c r="H55" s="566"/>
      <c r="I55" s="100">
        <f t="shared" si="16"/>
        <v>0</v>
      </c>
      <c r="J55" s="390"/>
      <c r="K55" s="238"/>
      <c r="L55" s="2"/>
      <c r="M55" s="2"/>
      <c r="N55" s="11"/>
      <c r="O55" s="2"/>
      <c r="P55" s="108">
        <f t="shared" si="17"/>
        <v>0</v>
      </c>
      <c r="Q55" s="390"/>
      <c r="R55" s="238" t="s">
        <v>366</v>
      </c>
      <c r="S55" s="110">
        <f t="shared" si="18"/>
        <v>15</v>
      </c>
      <c r="T55" s="390"/>
      <c r="U55" s="238"/>
      <c r="V55" s="238" t="s">
        <v>366</v>
      </c>
      <c r="W55" s="238" t="s">
        <v>366</v>
      </c>
      <c r="X55" s="238" t="s">
        <v>366</v>
      </c>
      <c r="Y55" s="238" t="s">
        <v>366</v>
      </c>
      <c r="Z55" s="91"/>
      <c r="AA55" s="91"/>
      <c r="AB55" s="91"/>
      <c r="AC55" s="535"/>
      <c r="AD55" s="535"/>
      <c r="AE55" s="535"/>
      <c r="AF55" s="93">
        <f t="shared" si="19"/>
        <v>20</v>
      </c>
      <c r="AG55" s="406" t="s">
        <v>366</v>
      </c>
      <c r="AH55" s="252"/>
      <c r="AI55" s="252" t="s">
        <v>366</v>
      </c>
      <c r="AJ55" s="238"/>
      <c r="AK55" s="238"/>
      <c r="AL55" s="572" t="s">
        <v>366</v>
      </c>
      <c r="AM55" s="571"/>
      <c r="AN55" s="252"/>
      <c r="AO55" s="115">
        <f t="shared" si="27"/>
        <v>24</v>
      </c>
      <c r="AP55" s="546"/>
      <c r="AQ55" s="535"/>
      <c r="AR55" s="116">
        <f t="shared" si="20"/>
        <v>0</v>
      </c>
      <c r="AS55" s="570"/>
      <c r="AT55" s="571"/>
      <c r="AU55" s="573"/>
      <c r="AV55" s="118">
        <f t="shared" si="21"/>
        <v>0</v>
      </c>
      <c r="AW55" s="467">
        <f t="shared" si="22"/>
        <v>59</v>
      </c>
      <c r="AX55" s="482" t="s">
        <v>46</v>
      </c>
      <c r="AY55" s="537" t="s">
        <v>52</v>
      </c>
      <c r="AZ55" s="191">
        <f>AW55/$AW$65*100</f>
        <v>0.8163305786809248</v>
      </c>
      <c r="BA55" s="192">
        <f t="shared" si="24"/>
        <v>17.87878787878788</v>
      </c>
      <c r="BB55" s="540" t="str">
        <f t="shared" si="25"/>
        <v>Soliter, a.s. (Jablonec n.N.) - zrušeno 30.6.2017</v>
      </c>
      <c r="BC55" s="612" t="s">
        <v>574</v>
      </c>
    </row>
    <row r="56" spans="1:55" ht="14.25" customHeight="1">
      <c r="A56" s="326" t="s">
        <v>36</v>
      </c>
      <c r="B56" s="330" t="s">
        <v>232</v>
      </c>
      <c r="C56" s="560"/>
      <c r="D56" s="103">
        <f t="shared" si="13"/>
        <v>0</v>
      </c>
      <c r="E56" s="563"/>
      <c r="F56" s="170">
        <f t="shared" si="14"/>
        <v>0</v>
      </c>
      <c r="G56" s="97">
        <f t="shared" si="15"/>
        <v>0</v>
      </c>
      <c r="H56" s="566"/>
      <c r="I56" s="100">
        <f t="shared" si="16"/>
        <v>0</v>
      </c>
      <c r="J56" s="390"/>
      <c r="K56" s="238"/>
      <c r="L56" s="2"/>
      <c r="M56" s="2"/>
      <c r="N56" s="11"/>
      <c r="O56" s="2"/>
      <c r="P56" s="108">
        <f t="shared" si="17"/>
        <v>0</v>
      </c>
      <c r="Q56" s="546"/>
      <c r="R56" s="535"/>
      <c r="S56" s="110">
        <f t="shared" si="18"/>
        <v>0</v>
      </c>
      <c r="T56" s="390"/>
      <c r="U56" s="238"/>
      <c r="V56" s="238"/>
      <c r="W56" s="238"/>
      <c r="X56" s="238" t="s">
        <v>366</v>
      </c>
      <c r="Y56" s="238" t="s">
        <v>366</v>
      </c>
      <c r="Z56" s="238" t="s">
        <v>366</v>
      </c>
      <c r="AA56" s="238" t="s">
        <v>366</v>
      </c>
      <c r="AB56" s="238" t="s">
        <v>366</v>
      </c>
      <c r="AC56" s="238" t="s">
        <v>366</v>
      </c>
      <c r="AD56" s="238" t="s">
        <v>366</v>
      </c>
      <c r="AE56" s="238" t="s">
        <v>366</v>
      </c>
      <c r="AF56" s="93">
        <f t="shared" si="19"/>
        <v>40</v>
      </c>
      <c r="AG56" s="406"/>
      <c r="AH56" s="252"/>
      <c r="AI56" s="252"/>
      <c r="AJ56" s="238"/>
      <c r="AK56" s="238"/>
      <c r="AL56" s="572"/>
      <c r="AM56" s="252"/>
      <c r="AN56" s="252"/>
      <c r="AO56" s="115">
        <f t="shared" si="27"/>
        <v>0</v>
      </c>
      <c r="AP56" s="390"/>
      <c r="AQ56" s="238"/>
      <c r="AR56" s="116">
        <f t="shared" si="20"/>
        <v>0</v>
      </c>
      <c r="AS56" s="406"/>
      <c r="AT56" s="252"/>
      <c r="AU56" s="573"/>
      <c r="AV56" s="118">
        <f t="shared" si="21"/>
        <v>0</v>
      </c>
      <c r="AW56" s="468">
        <f t="shared" si="22"/>
        <v>40</v>
      </c>
      <c r="AX56" s="482" t="s">
        <v>47</v>
      </c>
      <c r="AY56" s="537" t="s">
        <v>45</v>
      </c>
      <c r="AZ56" s="191">
        <f aca="true" t="shared" si="28" ref="AZ56:AZ63">AW56/$AW$64*100</f>
        <v>0.5534444601226609</v>
      </c>
      <c r="BA56" s="192">
        <f t="shared" si="24"/>
        <v>12.121212121212121</v>
      </c>
      <c r="BB56" s="414" t="str">
        <f t="shared" si="25"/>
        <v>Sklárna Heřmanova Huť, a.s.</v>
      </c>
      <c r="BC56" s="612"/>
    </row>
    <row r="57" spans="1:55" ht="14.25" customHeight="1">
      <c r="A57" s="327" t="s">
        <v>44</v>
      </c>
      <c r="B57" s="212" t="s">
        <v>547</v>
      </c>
      <c r="C57" s="559">
        <v>-32</v>
      </c>
      <c r="D57" s="103">
        <f t="shared" si="13"/>
        <v>-32</v>
      </c>
      <c r="E57" s="404">
        <v>-2.1505376344086025</v>
      </c>
      <c r="F57" s="170">
        <f t="shared" si="14"/>
        <v>0</v>
      </c>
      <c r="G57" s="97">
        <f t="shared" si="15"/>
        <v>-32</v>
      </c>
      <c r="H57" s="566" t="s">
        <v>366</v>
      </c>
      <c r="I57" s="100">
        <f t="shared" si="16"/>
        <v>15</v>
      </c>
      <c r="J57" s="390" t="s">
        <v>366</v>
      </c>
      <c r="K57" s="238"/>
      <c r="L57" s="2"/>
      <c r="M57" s="2"/>
      <c r="N57" s="11"/>
      <c r="O57" s="2"/>
      <c r="P57" s="108">
        <f t="shared" si="17"/>
        <v>15</v>
      </c>
      <c r="Q57" s="390"/>
      <c r="R57" s="238" t="s">
        <v>366</v>
      </c>
      <c r="S57" s="110">
        <f t="shared" si="18"/>
        <v>15</v>
      </c>
      <c r="T57" s="390"/>
      <c r="U57" s="238"/>
      <c r="V57" s="238" t="s">
        <v>366</v>
      </c>
      <c r="W57" s="238"/>
      <c r="X57" s="238"/>
      <c r="Y57" s="238" t="s">
        <v>366</v>
      </c>
      <c r="Z57" s="238"/>
      <c r="AA57" s="238"/>
      <c r="AB57" s="238"/>
      <c r="AC57" s="238" t="s">
        <v>366</v>
      </c>
      <c r="AD57" s="238" t="s">
        <v>366</v>
      </c>
      <c r="AE57" s="238" t="s">
        <v>366</v>
      </c>
      <c r="AF57" s="93">
        <f t="shared" si="19"/>
        <v>25</v>
      </c>
      <c r="AG57" s="406"/>
      <c r="AH57" s="252"/>
      <c r="AI57" s="252"/>
      <c r="AJ57" s="238"/>
      <c r="AK57" s="238"/>
      <c r="AL57" s="572"/>
      <c r="AM57" s="252"/>
      <c r="AN57" s="252"/>
      <c r="AO57" s="115">
        <f t="shared" si="27"/>
        <v>0</v>
      </c>
      <c r="AP57" s="390"/>
      <c r="AQ57" s="238"/>
      <c r="AR57" s="116">
        <f t="shared" si="20"/>
        <v>0</v>
      </c>
      <c r="AS57" s="406"/>
      <c r="AT57" s="252"/>
      <c r="AU57" s="573"/>
      <c r="AV57" s="118">
        <f t="shared" si="21"/>
        <v>0</v>
      </c>
      <c r="AW57" s="467">
        <f t="shared" si="22"/>
        <v>38</v>
      </c>
      <c r="AX57" s="482" t="s">
        <v>48</v>
      </c>
      <c r="AY57" s="537" t="s">
        <v>43</v>
      </c>
      <c r="AZ57" s="191">
        <f t="shared" si="28"/>
        <v>0.525772237116528</v>
      </c>
      <c r="BA57" s="192">
        <f t="shared" si="24"/>
        <v>11.515151515151516</v>
      </c>
      <c r="BB57" s="410" t="str">
        <f t="shared" si="25"/>
        <v>SOU Havlíčkova Kyjov - zrušeno 28.2.2018</v>
      </c>
      <c r="BC57" s="612" t="s">
        <v>565</v>
      </c>
    </row>
    <row r="58" spans="1:55" ht="14.25" customHeight="1">
      <c r="A58" s="201" t="s">
        <v>34</v>
      </c>
      <c r="B58" s="212" t="s">
        <v>617</v>
      </c>
      <c r="C58" s="559">
        <v>-33</v>
      </c>
      <c r="D58" s="103">
        <f t="shared" si="13"/>
        <v>-33</v>
      </c>
      <c r="E58" s="404">
        <v>0</v>
      </c>
      <c r="F58" s="170">
        <f t="shared" si="14"/>
        <v>0</v>
      </c>
      <c r="G58" s="97">
        <f t="shared" si="15"/>
        <v>-33</v>
      </c>
      <c r="H58" s="566" t="s">
        <v>366</v>
      </c>
      <c r="I58" s="100">
        <f t="shared" si="16"/>
        <v>15</v>
      </c>
      <c r="J58" s="390"/>
      <c r="K58" s="238" t="s">
        <v>366</v>
      </c>
      <c r="L58" s="2"/>
      <c r="M58" s="2"/>
      <c r="N58" s="2"/>
      <c r="O58" s="52"/>
      <c r="P58" s="108">
        <f t="shared" si="17"/>
        <v>15</v>
      </c>
      <c r="Q58" s="390"/>
      <c r="R58" s="238" t="s">
        <v>366</v>
      </c>
      <c r="S58" s="110">
        <f t="shared" si="18"/>
        <v>15</v>
      </c>
      <c r="T58" s="390"/>
      <c r="U58" s="238"/>
      <c r="V58" s="238"/>
      <c r="W58" s="238" t="s">
        <v>366</v>
      </c>
      <c r="X58" s="238"/>
      <c r="Y58" s="238"/>
      <c r="Z58" s="238"/>
      <c r="AA58" s="238" t="s">
        <v>366</v>
      </c>
      <c r="AB58" s="238"/>
      <c r="AC58" s="238" t="s">
        <v>366</v>
      </c>
      <c r="AD58" s="556"/>
      <c r="AE58" s="556"/>
      <c r="AF58" s="93">
        <f t="shared" si="19"/>
        <v>15</v>
      </c>
      <c r="AG58" s="390"/>
      <c r="AH58" s="252"/>
      <c r="AI58" s="252"/>
      <c r="AJ58" s="238"/>
      <c r="AK58" s="238"/>
      <c r="AL58" s="238"/>
      <c r="AM58" s="252"/>
      <c r="AN58" s="238"/>
      <c r="AO58" s="115">
        <f t="shared" si="27"/>
        <v>0</v>
      </c>
      <c r="AP58" s="390" t="s">
        <v>366</v>
      </c>
      <c r="AQ58" s="238"/>
      <c r="AR58" s="116">
        <f t="shared" si="20"/>
        <v>8</v>
      </c>
      <c r="AS58" s="406"/>
      <c r="AT58" s="252"/>
      <c r="AU58" s="573"/>
      <c r="AV58" s="118">
        <f t="shared" si="21"/>
        <v>0</v>
      </c>
      <c r="AW58" s="468">
        <f t="shared" si="22"/>
        <v>35</v>
      </c>
      <c r="AX58" s="482" t="s">
        <v>49</v>
      </c>
      <c r="AY58" s="537" t="s">
        <v>44</v>
      </c>
      <c r="AZ58" s="191">
        <f t="shared" si="28"/>
        <v>0.4842639026073283</v>
      </c>
      <c r="BA58" s="192">
        <f t="shared" si="24"/>
        <v>10.606060606060606</v>
      </c>
      <c r="BB58" s="410" t="str">
        <f t="shared" si="25"/>
        <v>Schott CR (Valašské Meziříčí)</v>
      </c>
      <c r="BC58" s="612" t="s">
        <v>565</v>
      </c>
    </row>
    <row r="59" spans="1:55" ht="14.25" customHeight="1">
      <c r="A59" s="327" t="s">
        <v>16</v>
      </c>
      <c r="B59" s="534" t="s">
        <v>627</v>
      </c>
      <c r="C59" s="560"/>
      <c r="D59" s="103">
        <f t="shared" si="13"/>
        <v>0</v>
      </c>
      <c r="E59" s="563"/>
      <c r="F59" s="170">
        <f t="shared" si="14"/>
        <v>0</v>
      </c>
      <c r="G59" s="97">
        <f t="shared" si="15"/>
        <v>0</v>
      </c>
      <c r="H59" s="566"/>
      <c r="I59" s="100">
        <f t="shared" si="16"/>
        <v>0</v>
      </c>
      <c r="J59" s="390" t="s">
        <v>366</v>
      </c>
      <c r="K59" s="238"/>
      <c r="L59" s="2"/>
      <c r="M59" s="2"/>
      <c r="N59" s="11"/>
      <c r="O59" s="2"/>
      <c r="P59" s="108">
        <f t="shared" si="17"/>
        <v>15</v>
      </c>
      <c r="Q59" s="546"/>
      <c r="R59" s="535"/>
      <c r="S59" s="110">
        <f t="shared" si="18"/>
        <v>0</v>
      </c>
      <c r="T59" s="390"/>
      <c r="U59" s="238"/>
      <c r="V59" s="238"/>
      <c r="W59" s="91"/>
      <c r="X59" s="91"/>
      <c r="Y59" s="91"/>
      <c r="Z59" s="91"/>
      <c r="AA59" s="91"/>
      <c r="AB59" s="91"/>
      <c r="AC59" s="535"/>
      <c r="AD59" s="535"/>
      <c r="AE59" s="535"/>
      <c r="AF59" s="93">
        <f t="shared" si="19"/>
        <v>0</v>
      </c>
      <c r="AG59" s="390"/>
      <c r="AH59" s="238"/>
      <c r="AI59" s="571"/>
      <c r="AJ59" s="535"/>
      <c r="AK59" s="535"/>
      <c r="AL59" s="535"/>
      <c r="AM59" s="571"/>
      <c r="AN59" s="252"/>
      <c r="AO59" s="115">
        <f t="shared" si="27"/>
        <v>0</v>
      </c>
      <c r="AP59" s="546"/>
      <c r="AQ59" s="535"/>
      <c r="AR59" s="116">
        <f t="shared" si="20"/>
        <v>0</v>
      </c>
      <c r="AS59" s="570"/>
      <c r="AT59" s="571"/>
      <c r="AU59" s="575"/>
      <c r="AV59" s="118">
        <f t="shared" si="21"/>
        <v>0</v>
      </c>
      <c r="AW59" s="467">
        <f t="shared" si="22"/>
        <v>15</v>
      </c>
      <c r="AX59" s="482" t="s">
        <v>50</v>
      </c>
      <c r="AY59" s="537" t="s">
        <v>47</v>
      </c>
      <c r="AZ59" s="191">
        <f t="shared" si="28"/>
        <v>0.20754167254599787</v>
      </c>
      <c r="BA59" s="192">
        <f t="shared" si="24"/>
        <v>4.545454545454546</v>
      </c>
      <c r="BB59" s="540" t="str">
        <f t="shared" si="25"/>
        <v>Heliotherm s.r.o. Vsetínske sklárny (Vsetín)-zruš.1.4.2017</v>
      </c>
      <c r="BC59" s="612"/>
    </row>
    <row r="60" spans="1:55" ht="14.25" customHeight="1">
      <c r="A60" s="327" t="s">
        <v>33</v>
      </c>
      <c r="B60" s="534" t="s">
        <v>628</v>
      </c>
      <c r="C60" s="560"/>
      <c r="D60" s="103">
        <f t="shared" si="13"/>
        <v>0</v>
      </c>
      <c r="E60" s="563"/>
      <c r="F60" s="170">
        <f t="shared" si="14"/>
        <v>0</v>
      </c>
      <c r="G60" s="97">
        <f t="shared" si="15"/>
        <v>0</v>
      </c>
      <c r="H60" s="566"/>
      <c r="I60" s="100">
        <f t="shared" si="16"/>
        <v>0</v>
      </c>
      <c r="J60" s="390"/>
      <c r="K60" s="238"/>
      <c r="L60" s="2"/>
      <c r="M60" s="2"/>
      <c r="N60" s="11"/>
      <c r="O60" s="2"/>
      <c r="P60" s="108">
        <f t="shared" si="17"/>
        <v>0</v>
      </c>
      <c r="Q60" s="390"/>
      <c r="R60" s="238"/>
      <c r="S60" s="110">
        <f t="shared" si="18"/>
        <v>0</v>
      </c>
      <c r="T60" s="390" t="s">
        <v>366</v>
      </c>
      <c r="U60" s="238" t="s">
        <v>366</v>
      </c>
      <c r="V60" s="238"/>
      <c r="W60" s="238"/>
      <c r="X60" s="238"/>
      <c r="Y60" s="238"/>
      <c r="Z60" s="238"/>
      <c r="AA60" s="238"/>
      <c r="AB60" s="238"/>
      <c r="AC60" s="238"/>
      <c r="AD60" s="238"/>
      <c r="AE60" s="238" t="s">
        <v>366</v>
      </c>
      <c r="AF60" s="93">
        <f t="shared" si="19"/>
        <v>15</v>
      </c>
      <c r="AG60" s="569"/>
      <c r="AH60" s="238"/>
      <c r="AI60" s="252"/>
      <c r="AJ60" s="238"/>
      <c r="AK60" s="238"/>
      <c r="AL60" s="238"/>
      <c r="AM60" s="252"/>
      <c r="AN60" s="252"/>
      <c r="AO60" s="115">
        <f t="shared" si="27"/>
        <v>0</v>
      </c>
      <c r="AP60" s="546"/>
      <c r="AQ60" s="238"/>
      <c r="AR60" s="116">
        <f t="shared" si="20"/>
        <v>0</v>
      </c>
      <c r="AS60" s="406"/>
      <c r="AT60" s="252"/>
      <c r="AU60" s="573"/>
      <c r="AV60" s="118">
        <f t="shared" si="21"/>
        <v>0</v>
      </c>
      <c r="AW60" s="468">
        <f t="shared" si="22"/>
        <v>15</v>
      </c>
      <c r="AX60" s="482" t="s">
        <v>51</v>
      </c>
      <c r="AY60" s="537" t="s">
        <v>50</v>
      </c>
      <c r="AZ60" s="191">
        <f t="shared" si="28"/>
        <v>0.20754167254599787</v>
      </c>
      <c r="BA60" s="192">
        <f t="shared" si="24"/>
        <v>4.545454545454546</v>
      </c>
      <c r="BB60" s="540" t="str">
        <f t="shared" si="25"/>
        <v>Severosklo, s.r.o. (Kam.Šenov) - zrušeno 31.12.2017</v>
      </c>
      <c r="BC60" s="612"/>
    </row>
    <row r="61" spans="1:55" ht="14.25" customHeight="1">
      <c r="A61" s="201" t="s">
        <v>35</v>
      </c>
      <c r="B61" s="212" t="s">
        <v>618</v>
      </c>
      <c r="C61" s="559">
        <v>-32</v>
      </c>
      <c r="D61" s="103">
        <f t="shared" si="13"/>
        <v>-32</v>
      </c>
      <c r="E61" s="404">
        <v>0</v>
      </c>
      <c r="F61" s="170">
        <f t="shared" si="14"/>
        <v>0</v>
      </c>
      <c r="G61" s="97">
        <f t="shared" si="15"/>
        <v>-32</v>
      </c>
      <c r="H61" s="566"/>
      <c r="I61" s="100">
        <f t="shared" si="16"/>
        <v>0</v>
      </c>
      <c r="J61" s="390"/>
      <c r="K61" s="238"/>
      <c r="L61" s="2"/>
      <c r="M61" s="2"/>
      <c r="N61" s="2"/>
      <c r="O61" s="52"/>
      <c r="P61" s="108">
        <f t="shared" si="17"/>
        <v>0</v>
      </c>
      <c r="Q61" s="390"/>
      <c r="R61" s="238" t="s">
        <v>366</v>
      </c>
      <c r="S61" s="110">
        <f t="shared" si="18"/>
        <v>15</v>
      </c>
      <c r="T61" s="557"/>
      <c r="U61" s="556"/>
      <c r="V61" s="556"/>
      <c r="W61" s="556"/>
      <c r="X61" s="556"/>
      <c r="Y61" s="556"/>
      <c r="Z61" s="556"/>
      <c r="AA61" s="556"/>
      <c r="AB61" s="556"/>
      <c r="AC61" s="556"/>
      <c r="AD61" s="556"/>
      <c r="AE61" s="556"/>
      <c r="AF61" s="93">
        <f t="shared" si="19"/>
        <v>0</v>
      </c>
      <c r="AG61" s="406"/>
      <c r="AH61" s="252"/>
      <c r="AI61" s="252" t="s">
        <v>366</v>
      </c>
      <c r="AJ61" s="238"/>
      <c r="AK61" s="238"/>
      <c r="AL61" s="238"/>
      <c r="AM61" s="252"/>
      <c r="AN61" s="238"/>
      <c r="AO61" s="115">
        <f t="shared" si="27"/>
        <v>8</v>
      </c>
      <c r="AP61" s="390"/>
      <c r="AQ61" s="238"/>
      <c r="AR61" s="116">
        <f t="shared" si="20"/>
        <v>0</v>
      </c>
      <c r="AS61" s="406"/>
      <c r="AT61" s="252"/>
      <c r="AU61" s="573"/>
      <c r="AV61" s="118">
        <f t="shared" si="21"/>
        <v>0</v>
      </c>
      <c r="AW61" s="468">
        <f t="shared" si="22"/>
        <v>-9</v>
      </c>
      <c r="AX61" s="482" t="s">
        <v>52</v>
      </c>
      <c r="AY61" s="537" t="s">
        <v>51</v>
      </c>
      <c r="AZ61" s="191">
        <f t="shared" si="28"/>
        <v>-0.12452500352759871</v>
      </c>
      <c r="BA61" s="192">
        <f t="shared" si="24"/>
        <v>-2.727272727272727</v>
      </c>
      <c r="BB61" s="410" t="str">
        <f t="shared" si="25"/>
        <v>Schott Flat Glass CR (Valašské Meziříčí)</v>
      </c>
      <c r="BC61" s="612"/>
    </row>
    <row r="62" spans="1:55" ht="14.25" customHeight="1">
      <c r="A62" s="201" t="s">
        <v>54</v>
      </c>
      <c r="B62" s="212" t="s">
        <v>619</v>
      </c>
      <c r="C62" s="559">
        <v>-26</v>
      </c>
      <c r="D62" s="103">
        <f t="shared" si="13"/>
        <v>-26</v>
      </c>
      <c r="E62" s="404">
        <v>0</v>
      </c>
      <c r="F62" s="170">
        <f t="shared" si="14"/>
        <v>0</v>
      </c>
      <c r="G62" s="97">
        <f t="shared" si="15"/>
        <v>-26</v>
      </c>
      <c r="H62" s="566"/>
      <c r="I62" s="100">
        <f t="shared" si="16"/>
        <v>0</v>
      </c>
      <c r="J62" s="390"/>
      <c r="K62" s="238"/>
      <c r="L62" s="2"/>
      <c r="M62" s="2"/>
      <c r="N62" s="11"/>
      <c r="O62" s="2"/>
      <c r="P62" s="108">
        <f t="shared" si="17"/>
        <v>0</v>
      </c>
      <c r="Q62" s="390"/>
      <c r="R62" s="238"/>
      <c r="S62" s="110">
        <f t="shared" si="18"/>
        <v>0</v>
      </c>
      <c r="T62" s="308"/>
      <c r="U62" s="238"/>
      <c r="V62" s="238"/>
      <c r="W62" s="238" t="s">
        <v>366</v>
      </c>
      <c r="X62" s="238" t="s">
        <v>366</v>
      </c>
      <c r="Y62" s="238" t="s">
        <v>366</v>
      </c>
      <c r="Z62" s="556"/>
      <c r="AA62" s="556"/>
      <c r="AB62" s="556"/>
      <c r="AC62" s="556"/>
      <c r="AD62" s="556"/>
      <c r="AE62" s="556"/>
      <c r="AF62" s="93">
        <f t="shared" si="19"/>
        <v>15</v>
      </c>
      <c r="AG62" s="390"/>
      <c r="AH62" s="238"/>
      <c r="AI62" s="252"/>
      <c r="AJ62" s="238"/>
      <c r="AK62" s="238"/>
      <c r="AL62" s="238"/>
      <c r="AM62" s="252"/>
      <c r="AN62" s="238"/>
      <c r="AO62" s="115">
        <f t="shared" si="27"/>
        <v>0</v>
      </c>
      <c r="AP62" s="390"/>
      <c r="AQ62" s="238"/>
      <c r="AR62" s="116">
        <f t="shared" si="20"/>
        <v>0</v>
      </c>
      <c r="AS62" s="406"/>
      <c r="AT62" s="252"/>
      <c r="AU62" s="573"/>
      <c r="AV62" s="118">
        <f t="shared" si="21"/>
        <v>0</v>
      </c>
      <c r="AW62" s="467">
        <f t="shared" si="22"/>
        <v>-11</v>
      </c>
      <c r="AX62" s="482" t="s">
        <v>53</v>
      </c>
      <c r="AY62" s="537" t="s">
        <v>53</v>
      </c>
      <c r="AZ62" s="191">
        <f t="shared" si="28"/>
        <v>-0.15219722653373174</v>
      </c>
      <c r="BA62" s="192">
        <f t="shared" si="24"/>
        <v>-3.3333333333333335</v>
      </c>
      <c r="BB62" s="410" t="str">
        <f t="shared" si="25"/>
        <v>VOŠS a SŠ (Nový Bor)</v>
      </c>
      <c r="BC62" s="612"/>
    </row>
    <row r="63" spans="1:55" ht="14.25" customHeight="1" thickBot="1">
      <c r="A63" s="201" t="s">
        <v>12</v>
      </c>
      <c r="B63" s="442" t="s">
        <v>620</v>
      </c>
      <c r="C63" s="561">
        <v>-34</v>
      </c>
      <c r="D63" s="444">
        <f t="shared" si="13"/>
        <v>-34</v>
      </c>
      <c r="E63" s="565">
        <v>0</v>
      </c>
      <c r="F63" s="444">
        <f t="shared" si="14"/>
        <v>0</v>
      </c>
      <c r="G63" s="393">
        <f t="shared" si="15"/>
        <v>-34</v>
      </c>
      <c r="H63" s="567"/>
      <c r="I63" s="446">
        <f t="shared" si="16"/>
        <v>0</v>
      </c>
      <c r="J63" s="568"/>
      <c r="K63" s="450"/>
      <c r="L63" s="66"/>
      <c r="M63" s="66"/>
      <c r="N63" s="447"/>
      <c r="O63" s="66"/>
      <c r="P63" s="396">
        <f t="shared" si="17"/>
        <v>0</v>
      </c>
      <c r="Q63" s="568"/>
      <c r="R63" s="450"/>
      <c r="S63" s="394">
        <f t="shared" si="18"/>
        <v>0</v>
      </c>
      <c r="T63" s="449"/>
      <c r="U63" s="450"/>
      <c r="V63" s="450"/>
      <c r="W63" s="450"/>
      <c r="X63" s="450"/>
      <c r="Y63" s="450"/>
      <c r="Z63" s="450"/>
      <c r="AA63" s="450"/>
      <c r="AB63" s="558"/>
      <c r="AC63" s="558"/>
      <c r="AD63" s="558"/>
      <c r="AE63" s="558"/>
      <c r="AF63" s="395">
        <f t="shared" si="19"/>
        <v>0</v>
      </c>
      <c r="AG63" s="568"/>
      <c r="AH63" s="450"/>
      <c r="AI63" s="452"/>
      <c r="AJ63" s="450"/>
      <c r="AK63" s="450"/>
      <c r="AL63" s="450"/>
      <c r="AM63" s="452"/>
      <c r="AN63" s="452"/>
      <c r="AO63" s="92">
        <f t="shared" si="27"/>
        <v>0</v>
      </c>
      <c r="AP63" s="568" t="s">
        <v>366</v>
      </c>
      <c r="AQ63" s="450"/>
      <c r="AR63" s="397">
        <f t="shared" si="20"/>
        <v>8</v>
      </c>
      <c r="AS63" s="576"/>
      <c r="AT63" s="452"/>
      <c r="AU63" s="577"/>
      <c r="AV63" s="391">
        <f t="shared" si="21"/>
        <v>0</v>
      </c>
      <c r="AW63" s="469">
        <f t="shared" si="22"/>
        <v>-26</v>
      </c>
      <c r="AX63" s="482" t="s">
        <v>54</v>
      </c>
      <c r="AY63" s="542" t="s">
        <v>54</v>
      </c>
      <c r="AZ63" s="193">
        <f t="shared" si="28"/>
        <v>-0.3597388990797296</v>
      </c>
      <c r="BA63" s="194">
        <f t="shared" si="24"/>
        <v>-7.878787878787878</v>
      </c>
      <c r="BB63" s="417" t="str">
        <f t="shared" si="25"/>
        <v>Egermann s.r.o. (Nový Bor)</v>
      </c>
      <c r="BC63" s="616"/>
    </row>
    <row r="64" spans="1:55" s="81" customFormat="1" ht="24" customHeight="1" thickBot="1">
      <c r="A64" s="1001" t="s">
        <v>117</v>
      </c>
      <c r="B64" s="1002"/>
      <c r="C64" s="78">
        <f>SUM(C6:C63)</f>
        <v>-74</v>
      </c>
      <c r="D64" s="105">
        <f>SUM(D6:D63)</f>
        <v>-74</v>
      </c>
      <c r="E64" s="79">
        <f>SUM(E6:E63)</f>
        <v>-63.8287730832904</v>
      </c>
      <c r="F64" s="105">
        <f>SUM(F6:F63)</f>
        <v>31.464159842656166</v>
      </c>
      <c r="G64" s="99">
        <f>SUM(G6:G63)</f>
        <v>-42.535840157343856</v>
      </c>
      <c r="H64" s="78">
        <f>COUNTA(H6:H63)</f>
        <v>40</v>
      </c>
      <c r="I64" s="102">
        <f>SUM(I6:I63)</f>
        <v>600</v>
      </c>
      <c r="J64" s="78">
        <f aca="true" t="shared" si="29" ref="J64:O64">COUNTA(J6:J63)</f>
        <v>31</v>
      </c>
      <c r="K64" s="79">
        <f t="shared" si="29"/>
        <v>12</v>
      </c>
      <c r="L64" s="347">
        <f t="shared" si="29"/>
        <v>0</v>
      </c>
      <c r="M64" s="79">
        <f t="shared" si="29"/>
        <v>0</v>
      </c>
      <c r="N64" s="79">
        <f t="shared" si="29"/>
        <v>0</v>
      </c>
      <c r="O64" s="79">
        <f t="shared" si="29"/>
        <v>0</v>
      </c>
      <c r="P64" s="111">
        <f>SUM(P6:P63)</f>
        <v>645</v>
      </c>
      <c r="Q64" s="78">
        <f>COUNTA(Q6:Q63)</f>
        <v>1</v>
      </c>
      <c r="R64" s="79">
        <f>COUNTA(R6:R63)</f>
        <v>45</v>
      </c>
      <c r="S64" s="112">
        <f>SUM(S6:S63)</f>
        <v>683</v>
      </c>
      <c r="T64" s="455">
        <f aca="true" t="shared" si="30" ref="T64:AE64">COUNTA(T6:T63)</f>
        <v>39</v>
      </c>
      <c r="U64" s="347">
        <f t="shared" si="30"/>
        <v>43</v>
      </c>
      <c r="V64" s="347">
        <f t="shared" si="30"/>
        <v>41</v>
      </c>
      <c r="W64" s="347">
        <f t="shared" si="30"/>
        <v>43</v>
      </c>
      <c r="X64" s="347">
        <f t="shared" si="30"/>
        <v>45</v>
      </c>
      <c r="Y64" s="347">
        <f t="shared" si="30"/>
        <v>44</v>
      </c>
      <c r="Z64" s="347">
        <f t="shared" si="30"/>
        <v>45</v>
      </c>
      <c r="AA64" s="347">
        <f t="shared" si="30"/>
        <v>45</v>
      </c>
      <c r="AB64" s="347">
        <f t="shared" si="30"/>
        <v>44</v>
      </c>
      <c r="AC64" s="347">
        <f t="shared" si="30"/>
        <v>48</v>
      </c>
      <c r="AD64" s="347">
        <f t="shared" si="30"/>
        <v>49</v>
      </c>
      <c r="AE64" s="347">
        <f t="shared" si="30"/>
        <v>44</v>
      </c>
      <c r="AF64" s="456">
        <f>SUM(AF6:AF63)</f>
        <v>2650</v>
      </c>
      <c r="AG64" s="455">
        <f aca="true" t="shared" si="31" ref="AG64:AN64">COUNTA(AG6:AG63)</f>
        <v>26</v>
      </c>
      <c r="AH64" s="458">
        <f t="shared" si="31"/>
        <v>4</v>
      </c>
      <c r="AI64" s="347">
        <f t="shared" si="31"/>
        <v>38</v>
      </c>
      <c r="AJ64" s="347">
        <f t="shared" si="31"/>
        <v>21</v>
      </c>
      <c r="AK64" s="347">
        <f t="shared" si="31"/>
        <v>0</v>
      </c>
      <c r="AL64" s="347">
        <f t="shared" si="31"/>
        <v>16</v>
      </c>
      <c r="AM64" s="347">
        <f>COUNTA(AM6:AM63)</f>
        <v>33</v>
      </c>
      <c r="AN64" s="347">
        <f t="shared" si="31"/>
        <v>35</v>
      </c>
      <c r="AO64" s="459">
        <f>SUM(AO6:AO63)</f>
        <v>1808</v>
      </c>
      <c r="AP64" s="455">
        <f>COUNTA(AP6:AP63)</f>
        <v>37</v>
      </c>
      <c r="AQ64" s="347">
        <f>COUNTA(AQ6:AQ63)</f>
        <v>36</v>
      </c>
      <c r="AR64" s="460">
        <f>SUM(AR6:AR63)</f>
        <v>584</v>
      </c>
      <c r="AS64" s="455">
        <f>COUNTA(AS6:AS63)</f>
        <v>10</v>
      </c>
      <c r="AT64" s="347">
        <f>COUNTA(AT6:AT63)</f>
        <v>10</v>
      </c>
      <c r="AU64" s="461">
        <f>COUNTA(AU6:AU63)</f>
        <v>0</v>
      </c>
      <c r="AV64" s="462">
        <f>SUM(AV6:AV63)</f>
        <v>300</v>
      </c>
      <c r="AW64" s="470">
        <f t="shared" si="22"/>
        <v>7227.464159842656</v>
      </c>
      <c r="AX64" s="485" t="s">
        <v>119</v>
      </c>
      <c r="AY64" s="363" t="s">
        <v>119</v>
      </c>
      <c r="AZ64" s="195">
        <f>SUM(AZ6:AZ63)</f>
        <v>100.00000000000004</v>
      </c>
      <c r="BA64" s="197">
        <f>SUM(BA6:BA63)</f>
        <v>2190.1406544977735</v>
      </c>
      <c r="BB64" s="357" t="s">
        <v>117</v>
      </c>
      <c r="BC64" s="549" t="s">
        <v>119</v>
      </c>
    </row>
    <row r="65" spans="1:55" s="75" customFormat="1" ht="24" customHeight="1">
      <c r="A65" s="985" t="s">
        <v>176</v>
      </c>
      <c r="B65" s="986"/>
      <c r="C65" s="959" t="s">
        <v>548</v>
      </c>
      <c r="D65" s="944"/>
      <c r="E65" s="944"/>
      <c r="F65" s="944"/>
      <c r="G65" s="945"/>
      <c r="H65" s="980" t="s">
        <v>552</v>
      </c>
      <c r="I65" s="981"/>
      <c r="J65" s="959" t="s">
        <v>548</v>
      </c>
      <c r="K65" s="944"/>
      <c r="L65" s="944"/>
      <c r="M65" s="944"/>
      <c r="N65" s="944"/>
      <c r="O65" s="944"/>
      <c r="P65" s="945"/>
      <c r="Q65" s="959" t="s">
        <v>548</v>
      </c>
      <c r="R65" s="944"/>
      <c r="S65" s="945"/>
      <c r="T65" s="959" t="s">
        <v>550</v>
      </c>
      <c r="U65" s="944"/>
      <c r="V65" s="944"/>
      <c r="W65" s="944"/>
      <c r="X65" s="944"/>
      <c r="Y65" s="944"/>
      <c r="Z65" s="944"/>
      <c r="AA65" s="944"/>
      <c r="AB65" s="944"/>
      <c r="AC65" s="944"/>
      <c r="AD65" s="944"/>
      <c r="AE65" s="944"/>
      <c r="AF65" s="945"/>
      <c r="AG65" s="943" t="s">
        <v>179</v>
      </c>
      <c r="AH65" s="1089"/>
      <c r="AI65" s="944"/>
      <c r="AJ65" s="944"/>
      <c r="AK65" s="944"/>
      <c r="AL65" s="944"/>
      <c r="AM65" s="944"/>
      <c r="AN65" s="944"/>
      <c r="AO65" s="1048"/>
      <c r="AP65" s="959" t="s">
        <v>548</v>
      </c>
      <c r="AQ65" s="944"/>
      <c r="AR65" s="945"/>
      <c r="AS65" s="959" t="s">
        <v>177</v>
      </c>
      <c r="AT65" s="944"/>
      <c r="AU65" s="1048"/>
      <c r="AV65" s="945"/>
      <c r="AW65" s="471">
        <f>SUM(AW6:AW63)</f>
        <v>7227.464159842656</v>
      </c>
      <c r="AX65" s="486"/>
      <c r="AY65" s="183"/>
      <c r="AZ65" s="185"/>
      <c r="BA65" s="186"/>
      <c r="BB65" s="475"/>
      <c r="BC65" s="550"/>
    </row>
    <row r="66" spans="1:55" s="76" customFormat="1" ht="24" customHeight="1">
      <c r="A66" s="987"/>
      <c r="B66" s="988"/>
      <c r="C66" s="1051"/>
      <c r="D66" s="1052"/>
      <c r="E66" s="1052"/>
      <c r="F66" s="1052"/>
      <c r="G66" s="1053"/>
      <c r="H66" s="1054"/>
      <c r="I66" s="1055"/>
      <c r="J66" s="1090"/>
      <c r="K66" s="999"/>
      <c r="L66" s="999"/>
      <c r="M66" s="999"/>
      <c r="N66" s="999"/>
      <c r="O66" s="999"/>
      <c r="P66" s="1000"/>
      <c r="Q66" s="968" t="s">
        <v>551</v>
      </c>
      <c r="R66" s="969"/>
      <c r="S66" s="970"/>
      <c r="T66" s="962"/>
      <c r="U66" s="963"/>
      <c r="V66" s="963"/>
      <c r="W66" s="963"/>
      <c r="X66" s="963"/>
      <c r="Y66" s="963"/>
      <c r="Z66" s="963"/>
      <c r="AA66" s="963"/>
      <c r="AB66" s="963"/>
      <c r="AC66" s="963"/>
      <c r="AD66" s="963"/>
      <c r="AE66" s="963"/>
      <c r="AF66" s="964"/>
      <c r="AG66" s="1056"/>
      <c r="AH66" s="1091"/>
      <c r="AI66" s="1024"/>
      <c r="AJ66" s="1024"/>
      <c r="AK66" s="1024"/>
      <c r="AL66" s="1024"/>
      <c r="AM66" s="1024"/>
      <c r="AN66" s="1024"/>
      <c r="AO66" s="1057"/>
      <c r="AP66" s="968" t="s">
        <v>549</v>
      </c>
      <c r="AQ66" s="969"/>
      <c r="AR66" s="970"/>
      <c r="AS66" s="1129"/>
      <c r="AT66" s="1104"/>
      <c r="AU66" s="1104"/>
      <c r="AV66" s="1105"/>
      <c r="AW66" s="472">
        <f>58*BA5</f>
        <v>19140</v>
      </c>
      <c r="AX66" s="487"/>
      <c r="AY66" s="200">
        <f>AW64/AW66*100</f>
        <v>37.76104576720301</v>
      </c>
      <c r="AZ66" s="201"/>
      <c r="BA66" s="257">
        <f>BA64/58</f>
        <v>37.761045767202994</v>
      </c>
      <c r="BB66" s="477"/>
      <c r="BC66" s="551"/>
    </row>
    <row r="67" spans="1:55" s="76" customFormat="1" ht="24" customHeight="1" thickBot="1">
      <c r="A67" s="1049" t="s">
        <v>363</v>
      </c>
      <c r="B67" s="1050"/>
      <c r="C67" s="922" t="s">
        <v>180</v>
      </c>
      <c r="D67" s="923"/>
      <c r="E67" s="923"/>
      <c r="F67" s="923"/>
      <c r="G67" s="924"/>
      <c r="H67" s="960" t="s">
        <v>180</v>
      </c>
      <c r="I67" s="961"/>
      <c r="J67" s="922" t="s">
        <v>180</v>
      </c>
      <c r="K67" s="923"/>
      <c r="L67" s="923"/>
      <c r="M67" s="923"/>
      <c r="N67" s="923"/>
      <c r="O67" s="923"/>
      <c r="P67" s="924"/>
      <c r="Q67" s="925" t="s">
        <v>675</v>
      </c>
      <c r="R67" s="926"/>
      <c r="S67" s="927"/>
      <c r="T67" s="928" t="s">
        <v>182</v>
      </c>
      <c r="U67" s="929"/>
      <c r="V67" s="929"/>
      <c r="W67" s="929"/>
      <c r="X67" s="929"/>
      <c r="Y67" s="929"/>
      <c r="Z67" s="929"/>
      <c r="AA67" s="929"/>
      <c r="AB67" s="929"/>
      <c r="AC67" s="929"/>
      <c r="AD67" s="929"/>
      <c r="AE67" s="929"/>
      <c r="AF67" s="930"/>
      <c r="AG67" s="1058" t="s">
        <v>180</v>
      </c>
      <c r="AH67" s="1086"/>
      <c r="AI67" s="1059"/>
      <c r="AJ67" s="1059"/>
      <c r="AK67" s="1059"/>
      <c r="AL67" s="1059"/>
      <c r="AM67" s="1059"/>
      <c r="AN67" s="1059"/>
      <c r="AO67" s="1060"/>
      <c r="AP67" s="1088" t="s">
        <v>349</v>
      </c>
      <c r="AQ67" s="926"/>
      <c r="AR67" s="927"/>
      <c r="AS67" s="1084" t="s">
        <v>180</v>
      </c>
      <c r="AT67" s="929"/>
      <c r="AU67" s="929"/>
      <c r="AV67" s="930"/>
      <c r="AW67" s="473" t="s">
        <v>457</v>
      </c>
      <c r="AX67" s="488"/>
      <c r="AY67" s="204" t="s">
        <v>456</v>
      </c>
      <c r="AZ67" s="205"/>
      <c r="BA67" s="206" t="s">
        <v>365</v>
      </c>
      <c r="BB67" s="477"/>
      <c r="BC67" s="551"/>
    </row>
    <row r="68" spans="1:56" s="76" customFormat="1" ht="24" customHeight="1" thickBot="1">
      <c r="A68" s="1049" t="s">
        <v>270</v>
      </c>
      <c r="B68" s="1050"/>
      <c r="C68" s="922"/>
      <c r="D68" s="923"/>
      <c r="E68" s="923"/>
      <c r="F68" s="923"/>
      <c r="G68" s="924"/>
      <c r="H68" s="960"/>
      <c r="I68" s="961"/>
      <c r="J68" s="922"/>
      <c r="K68" s="923"/>
      <c r="L68" s="923"/>
      <c r="M68" s="923"/>
      <c r="N68" s="923"/>
      <c r="O68" s="923"/>
      <c r="P68" s="924"/>
      <c r="Q68" s="925"/>
      <c r="R68" s="926"/>
      <c r="S68" s="927"/>
      <c r="T68" s="1085" t="s">
        <v>405</v>
      </c>
      <c r="U68" s="966"/>
      <c r="V68" s="966"/>
      <c r="W68" s="966"/>
      <c r="X68" s="966"/>
      <c r="Y68" s="966"/>
      <c r="Z68" s="966"/>
      <c r="AA68" s="966"/>
      <c r="AB68" s="966"/>
      <c r="AC68" s="966"/>
      <c r="AD68" s="966"/>
      <c r="AE68" s="966"/>
      <c r="AF68" s="967"/>
      <c r="AG68" s="1058"/>
      <c r="AH68" s="1086"/>
      <c r="AI68" s="1059"/>
      <c r="AJ68" s="1059"/>
      <c r="AK68" s="1059"/>
      <c r="AL68" s="1059"/>
      <c r="AM68" s="1059"/>
      <c r="AN68" s="1059"/>
      <c r="AO68" s="1060"/>
      <c r="AP68" s="925"/>
      <c r="AQ68" s="926"/>
      <c r="AR68" s="927"/>
      <c r="AS68" s="1084"/>
      <c r="AT68" s="929"/>
      <c r="AU68" s="929"/>
      <c r="AV68" s="930"/>
      <c r="AW68" s="474"/>
      <c r="AX68" s="489"/>
      <c r="AY68" s="184"/>
      <c r="AZ68" s="187"/>
      <c r="BA68" s="188"/>
      <c r="BB68" s="479"/>
      <c r="BC68" s="552"/>
      <c r="BD68" s="198"/>
    </row>
    <row r="69" ht="49.5" customHeight="1" thickBot="1">
      <c r="N69" s="4"/>
    </row>
    <row r="70" spans="1:14" ht="21" customHeight="1" thickBot="1">
      <c r="A70" s="1130" t="s">
        <v>174</v>
      </c>
      <c r="B70" s="1131"/>
      <c r="C70" s="1132"/>
      <c r="D70" s="1132"/>
      <c r="E70" s="1132"/>
      <c r="F70" s="1132"/>
      <c r="G70" s="1133"/>
      <c r="H70" s="1133"/>
      <c r="I70" s="1133"/>
      <c r="J70" s="1133"/>
      <c r="K70" s="1133"/>
      <c r="L70" s="1134"/>
      <c r="N70" s="4"/>
    </row>
    <row r="71" spans="1:31" ht="19.5" customHeight="1">
      <c r="A71" s="25" t="s">
        <v>62</v>
      </c>
      <c r="B71" s="74" t="s">
        <v>61</v>
      </c>
      <c r="C71" s="12" t="s">
        <v>108</v>
      </c>
      <c r="D71" s="982" t="s">
        <v>109</v>
      </c>
      <c r="E71" s="1135"/>
      <c r="F71" s="1135"/>
      <c r="G71" s="1136"/>
      <c r="H71" s="597"/>
      <c r="I71" s="982" t="s">
        <v>579</v>
      </c>
      <c r="J71" s="1135"/>
      <c r="K71" s="1135"/>
      <c r="L71" s="1136"/>
      <c r="M71" s="341"/>
      <c r="N71" s="4"/>
      <c r="T71" s="386"/>
      <c r="U71" s="1137"/>
      <c r="V71" s="1137"/>
      <c r="W71" s="1137"/>
      <c r="X71" s="1137"/>
      <c r="Y71" s="1137"/>
      <c r="Z71" s="1137"/>
      <c r="AA71" s="1137"/>
      <c r="AB71" s="1137"/>
      <c r="AC71" s="1137"/>
      <c r="AD71" s="1137"/>
      <c r="AE71" s="1137"/>
    </row>
    <row r="72" spans="1:31" ht="19.5" customHeight="1">
      <c r="A72" s="12" t="s">
        <v>92</v>
      </c>
      <c r="B72" s="64" t="s">
        <v>93</v>
      </c>
      <c r="C72" s="12" t="s">
        <v>111</v>
      </c>
      <c r="D72" s="900" t="s">
        <v>112</v>
      </c>
      <c r="E72" s="1104"/>
      <c r="F72" s="1104"/>
      <c r="G72" s="1105"/>
      <c r="H72" s="339"/>
      <c r="I72" s="900" t="s">
        <v>418</v>
      </c>
      <c r="J72" s="1104"/>
      <c r="K72" s="1104"/>
      <c r="L72" s="1105"/>
      <c r="M72" s="341"/>
      <c r="N72" s="4"/>
      <c r="T72" s="386"/>
      <c r="U72" s="1137"/>
      <c r="V72" s="1137"/>
      <c r="W72" s="1137"/>
      <c r="X72" s="1137"/>
      <c r="Y72" s="1137"/>
      <c r="Z72" s="1137"/>
      <c r="AA72" s="1137"/>
      <c r="AB72" s="1137"/>
      <c r="AC72" s="1137"/>
      <c r="AD72" s="1137"/>
      <c r="AE72" s="1137"/>
    </row>
    <row r="73" spans="1:21" ht="19.5" customHeight="1">
      <c r="A73" s="12" t="s">
        <v>94</v>
      </c>
      <c r="B73" s="64" t="s">
        <v>95</v>
      </c>
      <c r="C73" s="12" t="s">
        <v>113</v>
      </c>
      <c r="D73" s="900" t="s">
        <v>149</v>
      </c>
      <c r="E73" s="1104"/>
      <c r="F73" s="1104"/>
      <c r="G73" s="1105"/>
      <c r="H73" s="329"/>
      <c r="I73" s="900" t="s">
        <v>419</v>
      </c>
      <c r="J73" s="1104"/>
      <c r="K73" s="1104"/>
      <c r="L73" s="1105"/>
      <c r="N73" s="4"/>
      <c r="U73" s="297"/>
    </row>
    <row r="74" spans="1:21" ht="22.5" customHeight="1">
      <c r="A74" s="12" t="s">
        <v>251</v>
      </c>
      <c r="B74" s="64" t="s">
        <v>252</v>
      </c>
      <c r="C74" s="235" t="s">
        <v>336</v>
      </c>
      <c r="D74" s="1138" t="s">
        <v>337</v>
      </c>
      <c r="E74" s="1139"/>
      <c r="F74" s="1139"/>
      <c r="G74" s="1140"/>
      <c r="H74" s="90"/>
      <c r="I74" s="900" t="s">
        <v>543</v>
      </c>
      <c r="J74" s="1104"/>
      <c r="K74" s="1104"/>
      <c r="L74" s="1105"/>
      <c r="N74" s="4"/>
      <c r="U74" s="298"/>
    </row>
    <row r="75" spans="1:14" ht="19.5" customHeight="1">
      <c r="A75" s="12" t="s">
        <v>99</v>
      </c>
      <c r="B75" s="64" t="s">
        <v>130</v>
      </c>
      <c r="C75" s="384" t="s">
        <v>463</v>
      </c>
      <c r="D75" s="900" t="s">
        <v>464</v>
      </c>
      <c r="E75" s="963"/>
      <c r="F75" s="963"/>
      <c r="G75" s="964"/>
      <c r="H75" s="317"/>
      <c r="I75" s="900" t="s">
        <v>415</v>
      </c>
      <c r="J75" s="1104"/>
      <c r="K75" s="1104"/>
      <c r="L75" s="1105"/>
      <c r="N75" s="4"/>
    </row>
    <row r="76" spans="1:14" ht="23.25" customHeight="1">
      <c r="A76" s="12" t="s">
        <v>103</v>
      </c>
      <c r="B76" s="64" t="s">
        <v>105</v>
      </c>
      <c r="C76" s="25" t="s">
        <v>185</v>
      </c>
      <c r="D76" s="900" t="s">
        <v>183</v>
      </c>
      <c r="E76" s="963"/>
      <c r="F76" s="963"/>
      <c r="G76" s="964"/>
      <c r="H76" s="556"/>
      <c r="I76" s="900" t="s">
        <v>578</v>
      </c>
      <c r="J76" s="1104"/>
      <c r="K76" s="1104"/>
      <c r="L76" s="1105"/>
      <c r="N76" s="4"/>
    </row>
    <row r="77" spans="1:14" ht="23.25" customHeight="1" thickBot="1">
      <c r="A77" s="70" t="s">
        <v>104</v>
      </c>
      <c r="B77" s="71" t="s">
        <v>106</v>
      </c>
      <c r="C77" s="63" t="s">
        <v>186</v>
      </c>
      <c r="D77" s="1141" t="s">
        <v>184</v>
      </c>
      <c r="E77" s="1142"/>
      <c r="F77" s="1142"/>
      <c r="G77" s="1143"/>
      <c r="H77" s="385"/>
      <c r="I77" s="1144"/>
      <c r="J77" s="1145"/>
      <c r="K77" s="1145"/>
      <c r="L77" s="1146"/>
      <c r="N77" s="4"/>
    </row>
    <row r="78" ht="13.5" thickBot="1">
      <c r="N78" s="4"/>
    </row>
    <row r="79" spans="1:14" ht="27.75" customHeight="1" thickBot="1">
      <c r="A79" s="179" t="s">
        <v>278</v>
      </c>
      <c r="B79" s="178" t="s">
        <v>277</v>
      </c>
      <c r="C79" s="1015" t="s">
        <v>156</v>
      </c>
      <c r="D79" s="1016"/>
      <c r="E79" s="1017"/>
      <c r="F79" s="1018" t="s">
        <v>157</v>
      </c>
      <c r="G79" s="1016"/>
      <c r="H79" s="1016"/>
      <c r="I79" s="1016"/>
      <c r="J79" s="1016"/>
      <c r="K79" s="1016"/>
      <c r="L79" s="1017"/>
      <c r="N79" s="4"/>
    </row>
    <row r="80" spans="1:14" ht="36" customHeight="1" thickBot="1">
      <c r="A80" s="172">
        <v>230</v>
      </c>
      <c r="B80" s="175" t="s">
        <v>150</v>
      </c>
      <c r="C80" s="1012" t="s">
        <v>249</v>
      </c>
      <c r="D80" s="1013"/>
      <c r="E80" s="1014"/>
      <c r="F80" s="1163" t="s">
        <v>577</v>
      </c>
      <c r="G80" s="1004"/>
      <c r="H80" s="1004"/>
      <c r="I80" s="1004"/>
      <c r="J80" s="1004"/>
      <c r="K80" s="1004"/>
      <c r="L80" s="1005"/>
      <c r="N80" s="4"/>
    </row>
    <row r="81" spans="1:15" ht="36" customHeight="1" thickBot="1">
      <c r="A81" s="381">
        <v>226</v>
      </c>
      <c r="B81" s="380" t="s">
        <v>151</v>
      </c>
      <c r="C81" s="1019" t="s">
        <v>509</v>
      </c>
      <c r="D81" s="1020"/>
      <c r="E81" s="1021"/>
      <c r="F81" s="1003" t="s">
        <v>154</v>
      </c>
      <c r="G81" s="1004"/>
      <c r="H81" s="1004"/>
      <c r="I81" s="1004"/>
      <c r="J81" s="1004"/>
      <c r="K81" s="1006"/>
      <c r="L81" s="1007"/>
      <c r="N81" s="4"/>
      <c r="O81" s="1" t="s">
        <v>276</v>
      </c>
    </row>
    <row r="82" spans="1:16" ht="36" customHeight="1" thickBot="1">
      <c r="A82" s="174">
        <v>214</v>
      </c>
      <c r="B82" s="177" t="s">
        <v>152</v>
      </c>
      <c r="C82" s="1025" t="s">
        <v>510</v>
      </c>
      <c r="D82" s="1026"/>
      <c r="E82" s="1027"/>
      <c r="F82" s="1008" t="s">
        <v>155</v>
      </c>
      <c r="G82" s="1009"/>
      <c r="H82" s="1009"/>
      <c r="I82" s="1009"/>
      <c r="J82" s="1009"/>
      <c r="K82" s="1010"/>
      <c r="L82" s="1011"/>
      <c r="N82" s="1147"/>
      <c r="O82" s="1147"/>
      <c r="P82" s="1147"/>
    </row>
    <row r="83" ht="13.5" thickBot="1">
      <c r="N83" s="4"/>
    </row>
    <row r="84" spans="1:14" ht="21.75" customHeight="1" thickBot="1">
      <c r="A84" s="1028" t="s">
        <v>590</v>
      </c>
      <c r="B84" s="1029"/>
      <c r="C84" s="1029"/>
      <c r="D84" s="1029"/>
      <c r="E84" s="1029"/>
      <c r="F84" s="1029"/>
      <c r="G84" s="1030"/>
      <c r="H84" s="1030"/>
      <c r="I84" s="1031"/>
      <c r="N84" s="4"/>
    </row>
    <row r="85" spans="1:14" ht="20.25" customHeight="1" thickBot="1">
      <c r="A85" s="57" t="s">
        <v>0</v>
      </c>
      <c r="B85" s="58" t="s">
        <v>168</v>
      </c>
      <c r="C85" s="1022" t="s">
        <v>169</v>
      </c>
      <c r="D85" s="1023"/>
      <c r="E85" s="1023"/>
      <c r="F85" s="1023"/>
      <c r="G85" s="1032" t="s">
        <v>170</v>
      </c>
      <c r="H85" s="1022"/>
      <c r="I85" s="1031"/>
      <c r="N85" s="4"/>
    </row>
    <row r="86" spans="1:14" ht="15.75" customHeight="1">
      <c r="A86" s="54" t="s">
        <v>1</v>
      </c>
      <c r="B86" s="50" t="s">
        <v>158</v>
      </c>
      <c r="C86" s="999" t="s">
        <v>163</v>
      </c>
      <c r="D86" s="999"/>
      <c r="E86" s="999"/>
      <c r="F86" s="999"/>
      <c r="G86" s="1033"/>
      <c r="H86" s="1034"/>
      <c r="I86" s="1035"/>
      <c r="N86" s="4"/>
    </row>
    <row r="87" spans="1:14" ht="15.75" customHeight="1">
      <c r="A87" s="55" t="s">
        <v>2</v>
      </c>
      <c r="B87" s="42" t="s">
        <v>194</v>
      </c>
      <c r="C87" s="1024" t="s">
        <v>164</v>
      </c>
      <c r="D87" s="1024"/>
      <c r="E87" s="1024"/>
      <c r="F87" s="1024"/>
      <c r="G87" s="1036"/>
      <c r="H87" s="1037"/>
      <c r="I87" s="1038"/>
      <c r="N87" s="4"/>
    </row>
    <row r="88" spans="1:14" ht="15.75" customHeight="1">
      <c r="A88" s="55" t="s">
        <v>3</v>
      </c>
      <c r="B88" s="233" t="s">
        <v>329</v>
      </c>
      <c r="C88" s="1079" t="s">
        <v>330</v>
      </c>
      <c r="D88" s="1024"/>
      <c r="E88" s="1024"/>
      <c r="F88" s="1024"/>
      <c r="G88" s="1036"/>
      <c r="H88" s="1037"/>
      <c r="I88" s="1038"/>
      <c r="N88" s="4"/>
    </row>
    <row r="89" spans="1:14" ht="15.75" customHeight="1">
      <c r="A89" s="55" t="s">
        <v>4</v>
      </c>
      <c r="B89" s="233" t="s">
        <v>331</v>
      </c>
      <c r="C89" s="1079" t="s">
        <v>332</v>
      </c>
      <c r="D89" s="1024"/>
      <c r="E89" s="1024"/>
      <c r="F89" s="1024"/>
      <c r="G89" s="1036"/>
      <c r="H89" s="1037"/>
      <c r="I89" s="1038"/>
      <c r="N89" s="4"/>
    </row>
    <row r="90" spans="1:14" ht="15.75" customHeight="1">
      <c r="A90" s="55" t="s">
        <v>5</v>
      </c>
      <c r="B90" s="233" t="s">
        <v>333</v>
      </c>
      <c r="C90" s="1052" t="s">
        <v>257</v>
      </c>
      <c r="D90" s="1052"/>
      <c r="E90" s="1052"/>
      <c r="F90" s="1052"/>
      <c r="G90" s="1036"/>
      <c r="H90" s="1037"/>
      <c r="I90" s="1038"/>
      <c r="N90" s="4"/>
    </row>
    <row r="91" spans="1:14" ht="15.75" customHeight="1" thickBot="1">
      <c r="A91" s="56" t="s">
        <v>6</v>
      </c>
      <c r="B91" s="234" t="s">
        <v>326</v>
      </c>
      <c r="C91" s="1078" t="s">
        <v>326</v>
      </c>
      <c r="D91" s="1009"/>
      <c r="E91" s="1009"/>
      <c r="F91" s="1009"/>
      <c r="G91" s="1039"/>
      <c r="H91" s="1040"/>
      <c r="I91" s="1041"/>
      <c r="N91" s="4"/>
    </row>
    <row r="92" spans="3:14" ht="13.5" thickBot="1">
      <c r="C92" s="1046"/>
      <c r="D92" s="1046"/>
      <c r="E92" s="1046"/>
      <c r="N92" s="4"/>
    </row>
    <row r="93" spans="1:14" ht="24.75" customHeight="1" thickBot="1">
      <c r="A93" s="1045" t="s">
        <v>521</v>
      </c>
      <c r="B93" s="1043"/>
      <c r="C93" s="1044"/>
      <c r="D93" s="1044"/>
      <c r="E93" s="1044"/>
      <c r="F93" s="1044"/>
      <c r="G93" s="1044"/>
      <c r="H93" s="1044"/>
      <c r="I93" s="979"/>
      <c r="N93" s="4"/>
    </row>
    <row r="94" spans="1:14" ht="9" customHeight="1" thickBot="1">
      <c r="A94" s="59"/>
      <c r="B94" s="59"/>
      <c r="C94" s="60"/>
      <c r="D94" s="60"/>
      <c r="E94" s="60"/>
      <c r="F94" s="60"/>
      <c r="G94" s="60"/>
      <c r="H94" s="60"/>
      <c r="I94" s="61"/>
      <c r="N94" s="4"/>
    </row>
    <row r="95" spans="1:14" ht="39.75" customHeight="1" thickBot="1">
      <c r="A95" s="1045" t="s">
        <v>589</v>
      </c>
      <c r="B95" s="1043"/>
      <c r="C95" s="1044"/>
      <c r="D95" s="1044"/>
      <c r="E95" s="1044"/>
      <c r="F95" s="1044"/>
      <c r="G95" s="1044"/>
      <c r="H95" s="1044"/>
      <c r="I95" s="979"/>
      <c r="N95" s="4"/>
    </row>
    <row r="96" spans="7:51" ht="12">
      <c r="G96" s="1"/>
      <c r="N96" s="4"/>
      <c r="P96" s="1"/>
      <c r="S96" s="1"/>
      <c r="AF96" s="1"/>
      <c r="AO96" s="1"/>
      <c r="AR96" s="1"/>
      <c r="AV96" s="1"/>
      <c r="AW96" s="1"/>
      <c r="AX96" s="1"/>
      <c r="AY96" s="1"/>
    </row>
    <row r="97" spans="7:51" ht="12">
      <c r="G97" s="1"/>
      <c r="N97" s="4"/>
      <c r="P97" s="1"/>
      <c r="S97" s="1"/>
      <c r="AF97" s="1"/>
      <c r="AO97" s="1"/>
      <c r="AR97" s="1"/>
      <c r="AV97" s="1"/>
      <c r="AW97" s="1"/>
      <c r="AX97" s="1"/>
      <c r="AY97" s="1"/>
    </row>
    <row r="98" spans="7:51" ht="12">
      <c r="G98" s="1"/>
      <c r="N98" s="4"/>
      <c r="P98" s="1"/>
      <c r="S98" s="1"/>
      <c r="AF98" s="1"/>
      <c r="AO98" s="1"/>
      <c r="AR98" s="1"/>
      <c r="AV98" s="1"/>
      <c r="AW98" s="1"/>
      <c r="AX98" s="1"/>
      <c r="AY98" s="1"/>
    </row>
    <row r="99" spans="7:51" ht="12">
      <c r="G99" s="1"/>
      <c r="N99" s="4"/>
      <c r="P99" s="1"/>
      <c r="S99" s="1"/>
      <c r="AF99" s="1"/>
      <c r="AO99" s="1"/>
      <c r="AR99" s="1"/>
      <c r="AV99" s="1"/>
      <c r="AW99" s="1"/>
      <c r="AX99" s="1"/>
      <c r="AY99" s="1"/>
    </row>
    <row r="100" spans="7:51" ht="12">
      <c r="G100" s="1"/>
      <c r="N100" s="4"/>
      <c r="P100" s="1"/>
      <c r="S100" s="1"/>
      <c r="AF100" s="1"/>
      <c r="AO100" s="1"/>
      <c r="AR100" s="1"/>
      <c r="AV100" s="1"/>
      <c r="AW100" s="1"/>
      <c r="AX100" s="1"/>
      <c r="AY100" s="1"/>
    </row>
    <row r="101" spans="7:51" ht="12">
      <c r="G101" s="1"/>
      <c r="N101" s="4"/>
      <c r="P101" s="1"/>
      <c r="S101" s="1"/>
      <c r="AF101" s="1"/>
      <c r="AO101" s="1"/>
      <c r="AR101" s="1"/>
      <c r="AV101" s="1"/>
      <c r="AW101" s="1"/>
      <c r="AX101" s="1"/>
      <c r="AY101" s="1"/>
    </row>
    <row r="102" spans="7:51" ht="12">
      <c r="G102" s="1"/>
      <c r="N102" s="4"/>
      <c r="P102" s="1"/>
      <c r="S102" s="1"/>
      <c r="AF102" s="1"/>
      <c r="AO102" s="1"/>
      <c r="AR102" s="1"/>
      <c r="AV102" s="1"/>
      <c r="AW102" s="1"/>
      <c r="AX102" s="1"/>
      <c r="AY102" s="1"/>
    </row>
    <row r="103" spans="7:51" ht="12">
      <c r="G103" s="1"/>
      <c r="N103" s="4"/>
      <c r="P103" s="1"/>
      <c r="S103" s="1"/>
      <c r="AF103" s="1"/>
      <c r="AO103" s="1"/>
      <c r="AR103" s="1"/>
      <c r="AV103" s="1"/>
      <c r="AW103" s="1"/>
      <c r="AX103" s="1"/>
      <c r="AY103" s="1"/>
    </row>
    <row r="104" spans="7:51" ht="12">
      <c r="G104" s="1"/>
      <c r="N104" s="4"/>
      <c r="P104" s="1"/>
      <c r="S104" s="1"/>
      <c r="AF104" s="1"/>
      <c r="AO104" s="1"/>
      <c r="AR104" s="1"/>
      <c r="AV104" s="1"/>
      <c r="AW104" s="1"/>
      <c r="AX104" s="1"/>
      <c r="AY104" s="1"/>
    </row>
    <row r="105" spans="7:51" ht="12">
      <c r="G105" s="1"/>
      <c r="N105" s="4"/>
      <c r="P105" s="1"/>
      <c r="S105" s="1"/>
      <c r="AF105" s="1"/>
      <c r="AO105" s="1"/>
      <c r="AR105" s="1"/>
      <c r="AV105" s="1"/>
      <c r="AW105" s="1"/>
      <c r="AX105" s="1"/>
      <c r="AY105" s="1"/>
    </row>
    <row r="106" spans="7:51" ht="12">
      <c r="G106" s="1"/>
      <c r="N106" s="4"/>
      <c r="P106" s="1"/>
      <c r="S106" s="1"/>
      <c r="AF106" s="1"/>
      <c r="AO106" s="1"/>
      <c r="AR106" s="1"/>
      <c r="AV106" s="1"/>
      <c r="AW106" s="1"/>
      <c r="AX106" s="1"/>
      <c r="AY106" s="1"/>
    </row>
    <row r="107" spans="7:51" ht="12">
      <c r="G107" s="1"/>
      <c r="P107" s="1"/>
      <c r="S107" s="1"/>
      <c r="AF107" s="1"/>
      <c r="AO107" s="1"/>
      <c r="AR107" s="1"/>
      <c r="AV107" s="1"/>
      <c r="AW107" s="1"/>
      <c r="AX107" s="1"/>
      <c r="AY107" s="1"/>
    </row>
    <row r="108" spans="7:51" ht="12">
      <c r="G108" s="1"/>
      <c r="P108" s="1"/>
      <c r="S108" s="1"/>
      <c r="AF108" s="1"/>
      <c r="AO108" s="1"/>
      <c r="AR108" s="1"/>
      <c r="AV108" s="1"/>
      <c r="AW108" s="1"/>
      <c r="AX108" s="1"/>
      <c r="AY108" s="1"/>
    </row>
    <row r="109" spans="7:51" ht="12">
      <c r="G109" s="1"/>
      <c r="P109" s="1"/>
      <c r="S109" s="1"/>
      <c r="AF109" s="1"/>
      <c r="AO109" s="1"/>
      <c r="AR109" s="1"/>
      <c r="AV109" s="1"/>
      <c r="AW109" s="1"/>
      <c r="AX109" s="1"/>
      <c r="AY109" s="1"/>
    </row>
  </sheetData>
  <sheetProtection/>
  <mergeCells count="111">
    <mergeCell ref="C92:E92"/>
    <mergeCell ref="A93:I93"/>
    <mergeCell ref="A95:I95"/>
    <mergeCell ref="C89:F89"/>
    <mergeCell ref="G89:I89"/>
    <mergeCell ref="C90:F90"/>
    <mergeCell ref="G90:I90"/>
    <mergeCell ref="C91:F91"/>
    <mergeCell ref="G91:I91"/>
    <mergeCell ref="C86:F86"/>
    <mergeCell ref="G86:I86"/>
    <mergeCell ref="C87:F87"/>
    <mergeCell ref="G87:I87"/>
    <mergeCell ref="C88:F88"/>
    <mergeCell ref="G88:I88"/>
    <mergeCell ref="C82:E82"/>
    <mergeCell ref="F82:L82"/>
    <mergeCell ref="N82:P82"/>
    <mergeCell ref="A84:I84"/>
    <mergeCell ref="C85:F85"/>
    <mergeCell ref="G85:I85"/>
    <mergeCell ref="C79:E79"/>
    <mergeCell ref="F79:L79"/>
    <mergeCell ref="C80:E80"/>
    <mergeCell ref="F80:L80"/>
    <mergeCell ref="C81:E81"/>
    <mergeCell ref="F81:L81"/>
    <mergeCell ref="D75:G75"/>
    <mergeCell ref="I75:L75"/>
    <mergeCell ref="D76:G76"/>
    <mergeCell ref="I76:L76"/>
    <mergeCell ref="D77:G77"/>
    <mergeCell ref="I77:L77"/>
    <mergeCell ref="D72:G72"/>
    <mergeCell ref="I72:L72"/>
    <mergeCell ref="U72:AE72"/>
    <mergeCell ref="D73:G73"/>
    <mergeCell ref="I73:L73"/>
    <mergeCell ref="D74:G74"/>
    <mergeCell ref="I74:L74"/>
    <mergeCell ref="AG68:AO68"/>
    <mergeCell ref="AP68:AR68"/>
    <mergeCell ref="AS68:AV68"/>
    <mergeCell ref="A70:L70"/>
    <mergeCell ref="D71:G71"/>
    <mergeCell ref="I71:L71"/>
    <mergeCell ref="U71:AE71"/>
    <mergeCell ref="A68:B68"/>
    <mergeCell ref="C68:G68"/>
    <mergeCell ref="H68:I68"/>
    <mergeCell ref="J68:P68"/>
    <mergeCell ref="Q68:S68"/>
    <mergeCell ref="T68:AF68"/>
    <mergeCell ref="AS66:AV66"/>
    <mergeCell ref="A67:B67"/>
    <mergeCell ref="C67:G67"/>
    <mergeCell ref="H67:I67"/>
    <mergeCell ref="J67:P67"/>
    <mergeCell ref="Q67:S67"/>
    <mergeCell ref="T67:AF67"/>
    <mergeCell ref="T66:AF66"/>
    <mergeCell ref="AG66:AO66"/>
    <mergeCell ref="AG67:AO67"/>
    <mergeCell ref="AP67:AR67"/>
    <mergeCell ref="AS67:AV67"/>
    <mergeCell ref="AG65:AO65"/>
    <mergeCell ref="AP65:AR65"/>
    <mergeCell ref="AS65:AV65"/>
    <mergeCell ref="AP66:AR66"/>
    <mergeCell ref="A65:B66"/>
    <mergeCell ref="C65:G65"/>
    <mergeCell ref="H65:I65"/>
    <mergeCell ref="J65:P65"/>
    <mergeCell ref="Q65:S65"/>
    <mergeCell ref="T65:AF65"/>
    <mergeCell ref="C66:G66"/>
    <mergeCell ref="H66:I66"/>
    <mergeCell ref="J66:P66"/>
    <mergeCell ref="Q66:S66"/>
    <mergeCell ref="S4:S5"/>
    <mergeCell ref="AF4:AF5"/>
    <mergeCell ref="AO4:AO5"/>
    <mergeCell ref="AR4:AR5"/>
    <mergeCell ref="AV4:AV5"/>
    <mergeCell ref="A64:B64"/>
    <mergeCell ref="AY3:AY5"/>
    <mergeCell ref="AZ3:AZ5"/>
    <mergeCell ref="BA3:BA4"/>
    <mergeCell ref="BB3:BB5"/>
    <mergeCell ref="BC3:BC5"/>
    <mergeCell ref="D4:D5"/>
    <mergeCell ref="F4:F5"/>
    <mergeCell ref="G4:G5"/>
    <mergeCell ref="I4:I5"/>
    <mergeCell ref="P4:P5"/>
    <mergeCell ref="T3:AF3"/>
    <mergeCell ref="AG3:AO3"/>
    <mergeCell ref="AP3:AR3"/>
    <mergeCell ref="AS3:AV3"/>
    <mergeCell ref="AW3:AW5"/>
    <mergeCell ref="AX3:AX5"/>
    <mergeCell ref="A1:L1"/>
    <mergeCell ref="M1:AF1"/>
    <mergeCell ref="AG1:AW1"/>
    <mergeCell ref="AX1:BC1"/>
    <mergeCell ref="A3:A5"/>
    <mergeCell ref="B3:B5"/>
    <mergeCell ref="C3:G3"/>
    <mergeCell ref="H3:I3"/>
    <mergeCell ref="J3:P3"/>
    <mergeCell ref="Q3:S3"/>
  </mergeCells>
  <printOptions/>
  <pageMargins left="0.18" right="0.17" top="0.16" bottom="0.17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00390625" style="490" customWidth="1"/>
    <col min="2" max="2" width="53.140625" style="492" customWidth="1"/>
    <col min="3" max="3" width="13.140625" style="491" customWidth="1"/>
    <col min="4" max="4" width="13.140625" style="490" customWidth="1"/>
    <col min="5" max="5" width="13.8515625" style="490" customWidth="1"/>
    <col min="6" max="16384" width="9.140625" style="490" customWidth="1"/>
  </cols>
  <sheetData>
    <row r="1" spans="1:5" ht="60.75" customHeight="1" thickBot="1">
      <c r="A1" s="1156" t="s">
        <v>591</v>
      </c>
      <c r="B1" s="1156"/>
      <c r="C1" s="1156"/>
      <c r="D1" s="1156"/>
      <c r="E1" s="1156"/>
    </row>
    <row r="2" spans="1:5" ht="67.5" customHeight="1" thickBot="1">
      <c r="A2" s="501" t="s">
        <v>0</v>
      </c>
      <c r="B2" s="502" t="s">
        <v>598</v>
      </c>
      <c r="C2" s="503" t="s">
        <v>516</v>
      </c>
      <c r="D2" s="504" t="s">
        <v>597</v>
      </c>
      <c r="E2" s="505" t="s">
        <v>593</v>
      </c>
    </row>
    <row r="3" spans="1:5" ht="22.5" customHeight="1">
      <c r="A3" s="507" t="s">
        <v>1</v>
      </c>
      <c r="B3" s="517" t="s">
        <v>599</v>
      </c>
      <c r="C3" s="508">
        <v>297</v>
      </c>
      <c r="D3" s="509" t="s">
        <v>452</v>
      </c>
      <c r="E3" s="510" t="s">
        <v>452</v>
      </c>
    </row>
    <row r="4" spans="1:5" ht="22.5" customHeight="1">
      <c r="A4" s="527" t="s">
        <v>2</v>
      </c>
      <c r="B4" s="528" t="s">
        <v>625</v>
      </c>
      <c r="C4" s="529">
        <v>230.35097001763668</v>
      </c>
      <c r="D4" s="506" t="s">
        <v>199</v>
      </c>
      <c r="E4" s="530" t="s">
        <v>7</v>
      </c>
    </row>
    <row r="5" spans="1:5" ht="22.5" customHeight="1">
      <c r="A5" s="527" t="s">
        <v>3</v>
      </c>
      <c r="B5" s="528" t="s">
        <v>211</v>
      </c>
      <c r="C5" s="529">
        <v>226</v>
      </c>
      <c r="D5" s="506" t="s">
        <v>204</v>
      </c>
      <c r="E5" s="530" t="s">
        <v>204</v>
      </c>
    </row>
    <row r="6" spans="1:5" ht="22.5" customHeight="1">
      <c r="A6" s="527" t="s">
        <v>4</v>
      </c>
      <c r="B6" s="528" t="s">
        <v>368</v>
      </c>
      <c r="C6" s="529">
        <v>214</v>
      </c>
      <c r="D6" s="506" t="s">
        <v>198</v>
      </c>
      <c r="E6" s="530" t="s">
        <v>199</v>
      </c>
    </row>
    <row r="7" spans="1:5" ht="22.5" customHeight="1">
      <c r="A7" s="495" t="s">
        <v>5</v>
      </c>
      <c r="B7" s="352" t="s">
        <v>355</v>
      </c>
      <c r="C7" s="497">
        <v>209</v>
      </c>
      <c r="D7" s="499" t="s">
        <v>203</v>
      </c>
      <c r="E7" s="493" t="s">
        <v>8</v>
      </c>
    </row>
    <row r="8" spans="1:5" ht="22.5" customHeight="1">
      <c r="A8" s="495" t="s">
        <v>6</v>
      </c>
      <c r="B8" s="352" t="s">
        <v>220</v>
      </c>
      <c r="C8" s="497">
        <v>202</v>
      </c>
      <c r="D8" s="499" t="s">
        <v>200</v>
      </c>
      <c r="E8" s="493" t="s">
        <v>198</v>
      </c>
    </row>
    <row r="9" spans="1:5" ht="22.5" customHeight="1">
      <c r="A9" s="495" t="s">
        <v>273</v>
      </c>
      <c r="B9" s="352" t="s">
        <v>234</v>
      </c>
      <c r="C9" s="497">
        <v>199.59183673469389</v>
      </c>
      <c r="D9" s="499" t="s">
        <v>197</v>
      </c>
      <c r="E9" s="493" t="s">
        <v>22</v>
      </c>
    </row>
    <row r="10" spans="1:5" ht="22.5" customHeight="1">
      <c r="A10" s="495" t="s">
        <v>274</v>
      </c>
      <c r="B10" s="352" t="s">
        <v>370</v>
      </c>
      <c r="C10" s="497">
        <v>198</v>
      </c>
      <c r="D10" s="499" t="s">
        <v>201</v>
      </c>
      <c r="E10" s="493" t="s">
        <v>197</v>
      </c>
    </row>
    <row r="11" spans="1:5" ht="22.5" customHeight="1">
      <c r="A11" s="495" t="s">
        <v>275</v>
      </c>
      <c r="B11" s="352" t="s">
        <v>600</v>
      </c>
      <c r="C11" s="497">
        <v>198</v>
      </c>
      <c r="D11" s="499" t="s">
        <v>202</v>
      </c>
      <c r="E11" s="493" t="s">
        <v>202</v>
      </c>
    </row>
    <row r="12" spans="1:5" ht="22.5" customHeight="1">
      <c r="A12" s="495" t="s">
        <v>7</v>
      </c>
      <c r="B12" s="352" t="s">
        <v>601</v>
      </c>
      <c r="C12" s="497">
        <v>196</v>
      </c>
      <c r="D12" s="499" t="s">
        <v>196</v>
      </c>
      <c r="E12" s="493" t="s">
        <v>203</v>
      </c>
    </row>
    <row r="13" spans="1:5" ht="22.5" customHeight="1">
      <c r="A13" s="495" t="s">
        <v>8</v>
      </c>
      <c r="B13" s="350" t="s">
        <v>219</v>
      </c>
      <c r="C13" s="497">
        <v>195.7605633802817</v>
      </c>
      <c r="D13" s="499" t="s">
        <v>7</v>
      </c>
      <c r="E13" s="493" t="s">
        <v>201</v>
      </c>
    </row>
    <row r="14" spans="1:5" ht="22.5" customHeight="1">
      <c r="A14" s="495" t="s">
        <v>9</v>
      </c>
      <c r="B14" s="352" t="s">
        <v>602</v>
      </c>
      <c r="C14" s="497">
        <v>183.56739811912226</v>
      </c>
      <c r="D14" s="499" t="s">
        <v>8</v>
      </c>
      <c r="E14" s="493" t="s">
        <v>19</v>
      </c>
    </row>
    <row r="15" spans="1:5" ht="22.5" customHeight="1">
      <c r="A15" s="495" t="s">
        <v>10</v>
      </c>
      <c r="B15" s="352" t="s">
        <v>603</v>
      </c>
      <c r="C15" s="497">
        <v>179.61601642710474</v>
      </c>
      <c r="D15" s="499" t="s">
        <v>9</v>
      </c>
      <c r="E15" s="493" t="s">
        <v>196</v>
      </c>
    </row>
    <row r="16" spans="1:5" ht="22.5" customHeight="1">
      <c r="A16" s="495" t="s">
        <v>11</v>
      </c>
      <c r="B16" s="352" t="s">
        <v>371</v>
      </c>
      <c r="C16" s="497">
        <v>178.1675041876047</v>
      </c>
      <c r="D16" s="499" t="s">
        <v>10</v>
      </c>
      <c r="E16" s="493" t="s">
        <v>11</v>
      </c>
    </row>
    <row r="17" spans="1:5" ht="22.5" customHeight="1">
      <c r="A17" s="495" t="s">
        <v>12</v>
      </c>
      <c r="B17" s="352" t="s">
        <v>409</v>
      </c>
      <c r="C17" s="497">
        <v>177.97946084724003</v>
      </c>
      <c r="D17" s="499" t="s">
        <v>11</v>
      </c>
      <c r="E17" s="493" t="s">
        <v>9</v>
      </c>
    </row>
    <row r="18" spans="1:5" ht="22.5" customHeight="1">
      <c r="A18" s="495" t="s">
        <v>13</v>
      </c>
      <c r="B18" s="352" t="s">
        <v>604</v>
      </c>
      <c r="C18" s="497">
        <v>161.38888888888889</v>
      </c>
      <c r="D18" s="499" t="s">
        <v>12</v>
      </c>
      <c r="E18" s="493" t="s">
        <v>14</v>
      </c>
    </row>
    <row r="19" spans="1:5" ht="22.5" customHeight="1">
      <c r="A19" s="495" t="s">
        <v>14</v>
      </c>
      <c r="B19" s="350" t="s">
        <v>307</v>
      </c>
      <c r="C19" s="497">
        <v>161</v>
      </c>
      <c r="D19" s="499" t="s">
        <v>13</v>
      </c>
      <c r="E19" s="493" t="s">
        <v>200</v>
      </c>
    </row>
    <row r="20" spans="1:5" ht="22.5" customHeight="1">
      <c r="A20" s="624" t="s">
        <v>15</v>
      </c>
      <c r="B20" s="625" t="s">
        <v>592</v>
      </c>
      <c r="C20" s="626">
        <v>157</v>
      </c>
      <c r="D20" s="627" t="s">
        <v>14</v>
      </c>
      <c r="E20" s="628" t="s">
        <v>119</v>
      </c>
    </row>
    <row r="21" spans="1:5" ht="22.5" customHeight="1">
      <c r="A21" s="495" t="s">
        <v>16</v>
      </c>
      <c r="B21" s="356" t="s">
        <v>605</v>
      </c>
      <c r="C21" s="497">
        <v>153.50877192982455</v>
      </c>
      <c r="D21" s="499" t="s">
        <v>15</v>
      </c>
      <c r="E21" s="493" t="s">
        <v>26</v>
      </c>
    </row>
    <row r="22" spans="1:5" ht="22.5" customHeight="1">
      <c r="A22" s="495" t="s">
        <v>17</v>
      </c>
      <c r="B22" s="622" t="s">
        <v>622</v>
      </c>
      <c r="C22" s="497">
        <v>153</v>
      </c>
      <c r="D22" s="499" t="s">
        <v>16</v>
      </c>
      <c r="E22" s="493" t="s">
        <v>16</v>
      </c>
    </row>
    <row r="23" spans="1:5" ht="22.5" customHeight="1">
      <c r="A23" s="495" t="s">
        <v>18</v>
      </c>
      <c r="B23" s="352" t="s">
        <v>407</v>
      </c>
      <c r="C23" s="497">
        <v>145.70257611241217</v>
      </c>
      <c r="D23" s="499" t="s">
        <v>17</v>
      </c>
      <c r="E23" s="493" t="s">
        <v>15</v>
      </c>
    </row>
    <row r="24" spans="1:5" ht="22.5" customHeight="1">
      <c r="A24" s="495" t="s">
        <v>19</v>
      </c>
      <c r="B24" s="352" t="s">
        <v>408</v>
      </c>
      <c r="C24" s="497">
        <v>144.92537313432837</v>
      </c>
      <c r="D24" s="499" t="s">
        <v>18</v>
      </c>
      <c r="E24" s="493" t="s">
        <v>33</v>
      </c>
    </row>
    <row r="25" spans="1:5" ht="22.5" customHeight="1">
      <c r="A25" s="495" t="s">
        <v>20</v>
      </c>
      <c r="B25" s="352" t="s">
        <v>606</v>
      </c>
      <c r="C25" s="497">
        <v>144</v>
      </c>
      <c r="D25" s="499" t="s">
        <v>19</v>
      </c>
      <c r="E25" s="493" t="s">
        <v>20</v>
      </c>
    </row>
    <row r="26" spans="1:5" ht="22.5" customHeight="1">
      <c r="A26" s="495" t="s">
        <v>21</v>
      </c>
      <c r="B26" s="352" t="s">
        <v>77</v>
      </c>
      <c r="C26" s="497">
        <v>143</v>
      </c>
      <c r="D26" s="499" t="s">
        <v>20</v>
      </c>
      <c r="E26" s="493" t="s">
        <v>27</v>
      </c>
    </row>
    <row r="27" spans="1:5" ht="22.5" customHeight="1">
      <c r="A27" s="495" t="s">
        <v>22</v>
      </c>
      <c r="B27" s="352" t="s">
        <v>607</v>
      </c>
      <c r="C27" s="497">
        <v>139</v>
      </c>
      <c r="D27" s="499" t="s">
        <v>21</v>
      </c>
      <c r="E27" s="493" t="s">
        <v>37</v>
      </c>
    </row>
    <row r="28" spans="1:5" ht="22.5" customHeight="1">
      <c r="A28" s="495" t="s">
        <v>23</v>
      </c>
      <c r="B28" s="352" t="s">
        <v>372</v>
      </c>
      <c r="C28" s="497">
        <v>138</v>
      </c>
      <c r="D28" s="499" t="s">
        <v>22</v>
      </c>
      <c r="E28" s="493" t="s">
        <v>13</v>
      </c>
    </row>
    <row r="29" spans="1:5" ht="22.5" customHeight="1">
      <c r="A29" s="495" t="s">
        <v>24</v>
      </c>
      <c r="B29" s="352" t="s">
        <v>64</v>
      </c>
      <c r="C29" s="497">
        <v>137</v>
      </c>
      <c r="D29" s="499" t="s">
        <v>23</v>
      </c>
      <c r="E29" s="493" t="s">
        <v>18</v>
      </c>
    </row>
    <row r="30" spans="1:5" ht="22.5" customHeight="1">
      <c r="A30" s="495" t="s">
        <v>25</v>
      </c>
      <c r="B30" s="352" t="s">
        <v>208</v>
      </c>
      <c r="C30" s="497">
        <v>136.6086956521739</v>
      </c>
      <c r="D30" s="499" t="s">
        <v>24</v>
      </c>
      <c r="E30" s="493" t="s">
        <v>32</v>
      </c>
    </row>
    <row r="31" spans="1:5" ht="22.5" customHeight="1">
      <c r="A31" s="495" t="s">
        <v>26</v>
      </c>
      <c r="B31" s="352" t="s">
        <v>629</v>
      </c>
      <c r="C31" s="497">
        <v>136</v>
      </c>
      <c r="D31" s="499" t="s">
        <v>25</v>
      </c>
      <c r="E31" s="493" t="s">
        <v>10</v>
      </c>
    </row>
    <row r="32" spans="1:5" ht="22.5" customHeight="1">
      <c r="A32" s="495" t="s">
        <v>27</v>
      </c>
      <c r="B32" s="352" t="s">
        <v>608</v>
      </c>
      <c r="C32" s="497">
        <v>136</v>
      </c>
      <c r="D32" s="499" t="s">
        <v>26</v>
      </c>
      <c r="E32" s="493" t="s">
        <v>24</v>
      </c>
    </row>
    <row r="33" spans="1:5" ht="22.5" customHeight="1">
      <c r="A33" s="495" t="s">
        <v>28</v>
      </c>
      <c r="B33" s="352" t="s">
        <v>557</v>
      </c>
      <c r="C33" s="497">
        <v>134</v>
      </c>
      <c r="D33" s="499" t="s">
        <v>27</v>
      </c>
      <c r="E33" s="493" t="s">
        <v>17</v>
      </c>
    </row>
    <row r="34" spans="1:5" ht="22.5" customHeight="1">
      <c r="A34" s="495" t="s">
        <v>29</v>
      </c>
      <c r="B34" s="352" t="s">
        <v>609</v>
      </c>
      <c r="C34" s="497">
        <v>130.0752688172043</v>
      </c>
      <c r="D34" s="499" t="s">
        <v>28</v>
      </c>
      <c r="E34" s="493" t="s">
        <v>28</v>
      </c>
    </row>
    <row r="35" spans="1:5" ht="22.5" customHeight="1">
      <c r="A35" s="495" t="s">
        <v>30</v>
      </c>
      <c r="B35" s="352" t="s">
        <v>610</v>
      </c>
      <c r="C35" s="497">
        <v>121</v>
      </c>
      <c r="D35" s="499" t="s">
        <v>29</v>
      </c>
      <c r="E35" s="493" t="s">
        <v>21</v>
      </c>
    </row>
    <row r="36" spans="1:5" ht="22.5" customHeight="1">
      <c r="A36" s="511" t="s">
        <v>31</v>
      </c>
      <c r="B36" s="512" t="s">
        <v>611</v>
      </c>
      <c r="C36" s="513">
        <v>121</v>
      </c>
      <c r="D36" s="514" t="s">
        <v>30</v>
      </c>
      <c r="E36" s="515" t="s">
        <v>12</v>
      </c>
    </row>
    <row r="37" spans="1:5" ht="22.5" customHeight="1">
      <c r="A37" s="495" t="s">
        <v>32</v>
      </c>
      <c r="B37" s="354" t="s">
        <v>221</v>
      </c>
      <c r="C37" s="497">
        <v>119</v>
      </c>
      <c r="D37" s="499" t="s">
        <v>31</v>
      </c>
      <c r="E37" s="493" t="s">
        <v>41</v>
      </c>
    </row>
    <row r="38" spans="1:5" ht="22.5" customHeight="1">
      <c r="A38" s="495" t="s">
        <v>33</v>
      </c>
      <c r="B38" s="350" t="s">
        <v>612</v>
      </c>
      <c r="C38" s="497">
        <v>118</v>
      </c>
      <c r="D38" s="499" t="s">
        <v>32</v>
      </c>
      <c r="E38" s="493" t="s">
        <v>23</v>
      </c>
    </row>
    <row r="39" spans="1:5" ht="22.5" customHeight="1">
      <c r="A39" s="495" t="s">
        <v>34</v>
      </c>
      <c r="B39" s="352" t="s">
        <v>613</v>
      </c>
      <c r="C39" s="497">
        <v>109.87719298245614</v>
      </c>
      <c r="D39" s="499" t="s">
        <v>33</v>
      </c>
      <c r="E39" s="493" t="s">
        <v>35</v>
      </c>
    </row>
    <row r="40" spans="1:5" ht="22.5" customHeight="1">
      <c r="A40" s="511" t="s">
        <v>35</v>
      </c>
      <c r="B40" s="516" t="s">
        <v>626</v>
      </c>
      <c r="C40" s="513">
        <v>100</v>
      </c>
      <c r="D40" s="514" t="s">
        <v>34</v>
      </c>
      <c r="E40" s="515" t="s">
        <v>38</v>
      </c>
    </row>
    <row r="41" spans="1:5" ht="22.5" customHeight="1">
      <c r="A41" s="495" t="s">
        <v>36</v>
      </c>
      <c r="B41" s="352" t="s">
        <v>624</v>
      </c>
      <c r="C41" s="497">
        <v>98</v>
      </c>
      <c r="D41" s="499" t="s">
        <v>35</v>
      </c>
      <c r="E41" s="493" t="s">
        <v>42</v>
      </c>
    </row>
    <row r="42" spans="1:5" ht="22.5" customHeight="1">
      <c r="A42" s="511" t="s">
        <v>37</v>
      </c>
      <c r="B42" s="512" t="s">
        <v>222</v>
      </c>
      <c r="C42" s="513">
        <v>91</v>
      </c>
      <c r="D42" s="514" t="s">
        <v>36</v>
      </c>
      <c r="E42" s="515" t="s">
        <v>25</v>
      </c>
    </row>
    <row r="43" spans="1:5" ht="22.5" customHeight="1">
      <c r="A43" s="495" t="s">
        <v>38</v>
      </c>
      <c r="B43" s="352" t="s">
        <v>354</v>
      </c>
      <c r="C43" s="497">
        <v>91</v>
      </c>
      <c r="D43" s="499" t="s">
        <v>37</v>
      </c>
      <c r="E43" s="493" t="s">
        <v>49</v>
      </c>
    </row>
    <row r="44" spans="1:5" ht="22.5" customHeight="1">
      <c r="A44" s="495" t="s">
        <v>39</v>
      </c>
      <c r="B44" s="352" t="s">
        <v>300</v>
      </c>
      <c r="C44" s="497">
        <v>83</v>
      </c>
      <c r="D44" s="499" t="s">
        <v>38</v>
      </c>
      <c r="E44" s="493" t="s">
        <v>34</v>
      </c>
    </row>
    <row r="45" spans="1:5" ht="22.5" customHeight="1">
      <c r="A45" s="495" t="s">
        <v>40</v>
      </c>
      <c r="B45" s="352" t="s">
        <v>70</v>
      </c>
      <c r="C45" s="497">
        <v>82</v>
      </c>
      <c r="D45" s="499" t="s">
        <v>39</v>
      </c>
      <c r="E45" s="493" t="s">
        <v>30</v>
      </c>
    </row>
    <row r="46" spans="1:5" ht="22.5" customHeight="1">
      <c r="A46" s="495" t="s">
        <v>41</v>
      </c>
      <c r="B46" s="352" t="s">
        <v>238</v>
      </c>
      <c r="C46" s="497">
        <v>70</v>
      </c>
      <c r="D46" s="499" t="s">
        <v>40</v>
      </c>
      <c r="E46" s="493" t="s">
        <v>40</v>
      </c>
    </row>
    <row r="47" spans="1:5" ht="22.5" customHeight="1">
      <c r="A47" s="495" t="s">
        <v>42</v>
      </c>
      <c r="B47" s="352" t="s">
        <v>305</v>
      </c>
      <c r="C47" s="497">
        <v>69</v>
      </c>
      <c r="D47" s="499" t="s">
        <v>41</v>
      </c>
      <c r="E47" s="493" t="s">
        <v>39</v>
      </c>
    </row>
    <row r="48" spans="1:5" ht="22.5" customHeight="1">
      <c r="A48" s="511" t="s">
        <v>43</v>
      </c>
      <c r="B48" s="516" t="s">
        <v>623</v>
      </c>
      <c r="C48" s="513">
        <v>68</v>
      </c>
      <c r="D48" s="514" t="s">
        <v>42</v>
      </c>
      <c r="E48" s="515" t="s">
        <v>48</v>
      </c>
    </row>
    <row r="49" spans="1:5" ht="22.5" customHeight="1">
      <c r="A49" s="495" t="s">
        <v>44</v>
      </c>
      <c r="B49" s="352" t="s">
        <v>614</v>
      </c>
      <c r="C49" s="497">
        <v>68</v>
      </c>
      <c r="D49" s="499" t="s">
        <v>43</v>
      </c>
      <c r="E49" s="493" t="s">
        <v>31</v>
      </c>
    </row>
    <row r="50" spans="1:5" ht="22.5" customHeight="1">
      <c r="A50" s="495" t="s">
        <v>45</v>
      </c>
      <c r="B50" s="352" t="s">
        <v>132</v>
      </c>
      <c r="C50" s="497">
        <v>64.34364261168385</v>
      </c>
      <c r="D50" s="499" t="s">
        <v>44</v>
      </c>
      <c r="E50" s="493" t="s">
        <v>46</v>
      </c>
    </row>
    <row r="51" spans="1:5" ht="22.5" customHeight="1">
      <c r="A51" s="511" t="s">
        <v>46</v>
      </c>
      <c r="B51" s="512" t="s">
        <v>615</v>
      </c>
      <c r="C51" s="513">
        <v>63</v>
      </c>
      <c r="D51" s="514" t="s">
        <v>45</v>
      </c>
      <c r="E51" s="515" t="s">
        <v>36</v>
      </c>
    </row>
    <row r="52" spans="1:5" ht="22.5" customHeight="1">
      <c r="A52" s="624" t="s">
        <v>47</v>
      </c>
      <c r="B52" s="625" t="s">
        <v>616</v>
      </c>
      <c r="C52" s="626">
        <v>59</v>
      </c>
      <c r="D52" s="627" t="s">
        <v>46</v>
      </c>
      <c r="E52" s="628" t="s">
        <v>52</v>
      </c>
    </row>
    <row r="53" spans="1:5" ht="22.5" customHeight="1">
      <c r="A53" s="511" t="s">
        <v>48</v>
      </c>
      <c r="B53" s="512" t="s">
        <v>232</v>
      </c>
      <c r="C53" s="513">
        <v>40</v>
      </c>
      <c r="D53" s="514" t="s">
        <v>47</v>
      </c>
      <c r="E53" s="515" t="s">
        <v>45</v>
      </c>
    </row>
    <row r="54" spans="1:5" ht="22.5" customHeight="1">
      <c r="A54" s="511" t="s">
        <v>49</v>
      </c>
      <c r="B54" s="516" t="s">
        <v>547</v>
      </c>
      <c r="C54" s="513">
        <v>38</v>
      </c>
      <c r="D54" s="514" t="s">
        <v>48</v>
      </c>
      <c r="E54" s="515" t="s">
        <v>43</v>
      </c>
    </row>
    <row r="55" spans="1:5" ht="22.5" customHeight="1">
      <c r="A55" s="495" t="s">
        <v>50</v>
      </c>
      <c r="B55" s="352" t="s">
        <v>617</v>
      </c>
      <c r="C55" s="497">
        <v>35</v>
      </c>
      <c r="D55" s="499" t="s">
        <v>49</v>
      </c>
      <c r="E55" s="493" t="s">
        <v>44</v>
      </c>
    </row>
    <row r="56" spans="1:5" ht="22.5" customHeight="1">
      <c r="A56" s="624" t="s">
        <v>51</v>
      </c>
      <c r="B56" s="625" t="s">
        <v>630</v>
      </c>
      <c r="C56" s="626">
        <v>15</v>
      </c>
      <c r="D56" s="627" t="s">
        <v>50</v>
      </c>
      <c r="E56" s="628" t="s">
        <v>47</v>
      </c>
    </row>
    <row r="57" spans="1:5" ht="22.5" customHeight="1">
      <c r="A57" s="624" t="s">
        <v>52</v>
      </c>
      <c r="B57" s="625" t="s">
        <v>628</v>
      </c>
      <c r="C57" s="626">
        <v>15</v>
      </c>
      <c r="D57" s="627" t="s">
        <v>51</v>
      </c>
      <c r="E57" s="628" t="s">
        <v>50</v>
      </c>
    </row>
    <row r="58" spans="1:5" ht="22.5" customHeight="1">
      <c r="A58" s="495" t="s">
        <v>53</v>
      </c>
      <c r="B58" s="352" t="s">
        <v>618</v>
      </c>
      <c r="C58" s="497">
        <v>-9</v>
      </c>
      <c r="D58" s="499" t="s">
        <v>52</v>
      </c>
      <c r="E58" s="493" t="s">
        <v>51</v>
      </c>
    </row>
    <row r="59" spans="1:5" ht="22.5" customHeight="1">
      <c r="A59" s="495" t="s">
        <v>54</v>
      </c>
      <c r="B59" s="352" t="s">
        <v>619</v>
      </c>
      <c r="C59" s="497">
        <v>-11</v>
      </c>
      <c r="D59" s="499" t="s">
        <v>53</v>
      </c>
      <c r="E59" s="493" t="s">
        <v>53</v>
      </c>
    </row>
    <row r="60" spans="1:5" ht="22.5" customHeight="1" thickBot="1">
      <c r="A60" s="496" t="s">
        <v>55</v>
      </c>
      <c r="B60" s="379" t="s">
        <v>620</v>
      </c>
      <c r="C60" s="498">
        <v>-26</v>
      </c>
      <c r="D60" s="500" t="s">
        <v>54</v>
      </c>
      <c r="E60" s="494" t="s">
        <v>54</v>
      </c>
    </row>
    <row r="61" spans="1:4" ht="22.5" customHeight="1" thickBot="1">
      <c r="A61" s="523"/>
      <c r="B61" s="524"/>
      <c r="D61" s="525"/>
    </row>
    <row r="62" spans="1:3" ht="24.75" customHeight="1" thickBot="1">
      <c r="A62" s="1170" t="s">
        <v>596</v>
      </c>
      <c r="B62" s="1171"/>
      <c r="C62" s="1172"/>
    </row>
    <row r="63" spans="1:3" ht="18" customHeight="1">
      <c r="A63" s="617"/>
      <c r="B63" s="1168" t="s">
        <v>517</v>
      </c>
      <c r="C63" s="1169"/>
    </row>
    <row r="64" spans="1:3" ht="18" customHeight="1">
      <c r="A64" s="618"/>
      <c r="B64" s="1166" t="s">
        <v>518</v>
      </c>
      <c r="C64" s="1167"/>
    </row>
    <row r="65" spans="1:3" ht="17.25" customHeight="1">
      <c r="A65" s="619"/>
      <c r="B65" s="1166" t="s">
        <v>594</v>
      </c>
      <c r="C65" s="1167"/>
    </row>
    <row r="66" spans="1:3" ht="18" customHeight="1" thickBot="1">
      <c r="A66" s="623"/>
      <c r="B66" s="1164" t="s">
        <v>595</v>
      </c>
      <c r="C66" s="1165"/>
    </row>
  </sheetData>
  <sheetProtection/>
  <mergeCells count="6">
    <mergeCell ref="A1:E1"/>
    <mergeCell ref="B66:C66"/>
    <mergeCell ref="B65:C65"/>
    <mergeCell ref="B64:C64"/>
    <mergeCell ref="B63:C63"/>
    <mergeCell ref="A62:C62"/>
  </mergeCells>
  <printOptions/>
  <pageMargins left="0.42" right="0.17" top="0.25" bottom="0.1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0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A3" sqref="BA3:BA4"/>
    </sheetView>
  </sheetViews>
  <sheetFormatPr defaultColWidth="9.140625" defaultRowHeight="12.75"/>
  <cols>
    <col min="1" max="1" width="5.8515625" style="1" customWidth="1"/>
    <col min="2" max="2" width="44.8515625" style="1" customWidth="1"/>
    <col min="3" max="3" width="9.8515625" style="1" customWidth="1"/>
    <col min="4" max="4" width="8.421875" style="1" customWidth="1"/>
    <col min="5" max="5" width="9.8515625" style="1" customWidth="1"/>
    <col min="6" max="6" width="8.421875" style="1" customWidth="1"/>
    <col min="7" max="7" width="9.421875" style="10" customWidth="1"/>
    <col min="8" max="8" width="10.57421875" style="1" customWidth="1"/>
    <col min="9" max="9" width="9.421875" style="10" customWidth="1"/>
    <col min="10" max="11" width="9.28125" style="1" customWidth="1"/>
    <col min="12" max="12" width="9.8515625" style="1" customWidth="1"/>
    <col min="13" max="15" width="9.28125" style="1" customWidth="1"/>
    <col min="16" max="16" width="9.421875" style="10" customWidth="1"/>
    <col min="17" max="18" width="9.421875" style="1" customWidth="1"/>
    <col min="19" max="19" width="9.8515625" style="10" customWidth="1"/>
    <col min="20" max="31" width="5.7109375" style="1" customWidth="1"/>
    <col min="32" max="32" width="9.421875" style="10" customWidth="1"/>
    <col min="33" max="40" width="7.7109375" style="1" customWidth="1"/>
    <col min="41" max="41" width="8.28125" style="10" customWidth="1"/>
    <col min="42" max="43" width="8.8515625" style="1" customWidth="1"/>
    <col min="44" max="44" width="8.28125" style="10" customWidth="1"/>
    <col min="45" max="46" width="8.8515625" style="1" customWidth="1"/>
    <col min="47" max="47" width="9.140625" style="1" customWidth="1"/>
    <col min="48" max="48" width="8.28125" style="9" customWidth="1"/>
    <col min="49" max="49" width="12.140625" style="81" customWidth="1"/>
    <col min="50" max="50" width="11.140625" style="81" customWidth="1"/>
    <col min="51" max="51" width="11.140625" style="124" customWidth="1"/>
    <col min="52" max="53" width="9.57421875" style="1" customWidth="1"/>
    <col min="54" max="54" width="52.7109375" style="1" customWidth="1"/>
    <col min="55" max="55" width="10.421875" style="548" customWidth="1"/>
    <col min="56" max="56" width="3.140625" style="386" customWidth="1"/>
    <col min="57" max="16384" width="9.140625" style="1" customWidth="1"/>
  </cols>
  <sheetData>
    <row r="1" spans="1:55" ht="42.75" customHeight="1">
      <c r="A1" s="1109" t="s">
        <v>631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 t="str">
        <f>A1</f>
        <v>III. Vyhodnocení soutěže ZO OS za rok 2018 - tabulková část</v>
      </c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 t="str">
        <f>A1</f>
        <v>III. Vyhodnocení soutěže ZO OS za rok 2018 - tabulková část</v>
      </c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1110" t="str">
        <f>A1</f>
        <v>III. Vyhodnocení soutěže ZO OS za rok 2018 - tabulková část</v>
      </c>
      <c r="AY1" s="1110"/>
      <c r="AZ1" s="1110"/>
      <c r="BA1" s="1110"/>
      <c r="BB1" s="1110"/>
      <c r="BC1" s="1110"/>
    </row>
    <row r="2" ht="8.25" customHeight="1" thickBot="1"/>
    <row r="3" spans="1:55" ht="30" customHeight="1">
      <c r="A3" s="992" t="s">
        <v>704</v>
      </c>
      <c r="B3" s="995" t="s">
        <v>284</v>
      </c>
      <c r="C3" s="989" t="s">
        <v>63</v>
      </c>
      <c r="D3" s="990"/>
      <c r="E3" s="990"/>
      <c r="F3" s="990"/>
      <c r="G3" s="991"/>
      <c r="H3" s="934" t="s">
        <v>97</v>
      </c>
      <c r="I3" s="935"/>
      <c r="J3" s="936" t="s">
        <v>141</v>
      </c>
      <c r="K3" s="937"/>
      <c r="L3" s="937"/>
      <c r="M3" s="937"/>
      <c r="N3" s="937"/>
      <c r="O3" s="937"/>
      <c r="P3" s="938"/>
      <c r="Q3" s="931" t="s">
        <v>280</v>
      </c>
      <c r="R3" s="932"/>
      <c r="S3" s="933"/>
      <c r="T3" s="950" t="s">
        <v>110</v>
      </c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2"/>
      <c r="AG3" s="955" t="s">
        <v>114</v>
      </c>
      <c r="AH3" s="1098"/>
      <c r="AI3" s="1098"/>
      <c r="AJ3" s="956"/>
      <c r="AK3" s="956"/>
      <c r="AL3" s="956"/>
      <c r="AM3" s="956"/>
      <c r="AN3" s="956"/>
      <c r="AO3" s="957"/>
      <c r="AP3" s="1099" t="s">
        <v>684</v>
      </c>
      <c r="AQ3" s="1100"/>
      <c r="AR3" s="1101"/>
      <c r="AS3" s="1068" t="s">
        <v>685</v>
      </c>
      <c r="AT3" s="1069"/>
      <c r="AU3" s="1123"/>
      <c r="AV3" s="1070"/>
      <c r="AW3" s="1148" t="s">
        <v>555</v>
      </c>
      <c r="AX3" s="1151" t="s">
        <v>665</v>
      </c>
      <c r="AY3" s="1114" t="s">
        <v>666</v>
      </c>
      <c r="AZ3" s="1120" t="s">
        <v>586</v>
      </c>
      <c r="BA3" s="1124" t="s">
        <v>667</v>
      </c>
      <c r="BB3" s="1111" t="s">
        <v>284</v>
      </c>
      <c r="BC3" s="1159" t="s">
        <v>691</v>
      </c>
    </row>
    <row r="4" spans="1:55" ht="54.75" customHeight="1">
      <c r="A4" s="993"/>
      <c r="B4" s="996"/>
      <c r="C4" s="598" t="s">
        <v>636</v>
      </c>
      <c r="D4" s="1161" t="s">
        <v>250</v>
      </c>
      <c r="E4" s="599" t="s">
        <v>637</v>
      </c>
      <c r="F4" s="1161" t="s">
        <v>120</v>
      </c>
      <c r="G4" s="971" t="s">
        <v>121</v>
      </c>
      <c r="H4" s="84" t="s">
        <v>98</v>
      </c>
      <c r="I4" s="939" t="s">
        <v>122</v>
      </c>
      <c r="J4" s="600" t="s">
        <v>84</v>
      </c>
      <c r="K4" s="601" t="s">
        <v>85</v>
      </c>
      <c r="L4" s="601" t="s">
        <v>86</v>
      </c>
      <c r="M4" s="601" t="s">
        <v>87</v>
      </c>
      <c r="N4" s="601" t="s">
        <v>88</v>
      </c>
      <c r="O4" s="601" t="s">
        <v>89</v>
      </c>
      <c r="P4" s="941" t="s">
        <v>123</v>
      </c>
      <c r="Q4" s="602" t="s">
        <v>224</v>
      </c>
      <c r="R4" s="603" t="s">
        <v>581</v>
      </c>
      <c r="S4" s="948" t="s">
        <v>124</v>
      </c>
      <c r="T4" s="604" t="s">
        <v>638</v>
      </c>
      <c r="U4" s="605" t="s">
        <v>639</v>
      </c>
      <c r="V4" s="605" t="s">
        <v>640</v>
      </c>
      <c r="W4" s="605" t="s">
        <v>641</v>
      </c>
      <c r="X4" s="605" t="s">
        <v>642</v>
      </c>
      <c r="Y4" s="605" t="s">
        <v>643</v>
      </c>
      <c r="Z4" s="605" t="s">
        <v>644</v>
      </c>
      <c r="AA4" s="605" t="s">
        <v>645</v>
      </c>
      <c r="AB4" s="605" t="s">
        <v>646</v>
      </c>
      <c r="AC4" s="605" t="s">
        <v>647</v>
      </c>
      <c r="AD4" s="605" t="s">
        <v>648</v>
      </c>
      <c r="AE4" s="605" t="s">
        <v>649</v>
      </c>
      <c r="AF4" s="953" t="s">
        <v>125</v>
      </c>
      <c r="AG4" s="606" t="s">
        <v>650</v>
      </c>
      <c r="AH4" s="7" t="s">
        <v>670</v>
      </c>
      <c r="AI4" s="607" t="s">
        <v>651</v>
      </c>
      <c r="AJ4" s="607" t="s">
        <v>652</v>
      </c>
      <c r="AK4" s="607" t="s">
        <v>669</v>
      </c>
      <c r="AL4" s="607" t="s">
        <v>653</v>
      </c>
      <c r="AM4" s="607" t="s">
        <v>673</v>
      </c>
      <c r="AN4" s="607" t="s">
        <v>672</v>
      </c>
      <c r="AO4" s="946" t="s">
        <v>126</v>
      </c>
      <c r="AP4" s="609" t="s">
        <v>654</v>
      </c>
      <c r="AQ4" s="610" t="s">
        <v>655</v>
      </c>
      <c r="AR4" s="916" t="s">
        <v>127</v>
      </c>
      <c r="AS4" s="611" t="s">
        <v>664</v>
      </c>
      <c r="AT4" s="3" t="s">
        <v>686</v>
      </c>
      <c r="AU4" s="3" t="s">
        <v>687</v>
      </c>
      <c r="AV4" s="1071" t="s">
        <v>128</v>
      </c>
      <c r="AW4" s="1149"/>
      <c r="AX4" s="1152"/>
      <c r="AY4" s="1115"/>
      <c r="AZ4" s="1121"/>
      <c r="BA4" s="1125"/>
      <c r="BB4" s="1112"/>
      <c r="BC4" s="1160"/>
    </row>
    <row r="5" spans="1:55" ht="20.25" customHeight="1" thickBot="1">
      <c r="A5" s="994"/>
      <c r="B5" s="997"/>
      <c r="C5" s="39" t="s">
        <v>90</v>
      </c>
      <c r="D5" s="1162"/>
      <c r="E5" s="40" t="s">
        <v>91</v>
      </c>
      <c r="F5" s="1162"/>
      <c r="G5" s="972"/>
      <c r="H5" s="85" t="s">
        <v>96</v>
      </c>
      <c r="I5" s="940"/>
      <c r="J5" s="36" t="s">
        <v>96</v>
      </c>
      <c r="K5" s="89" t="s">
        <v>96</v>
      </c>
      <c r="L5" s="89" t="s">
        <v>100</v>
      </c>
      <c r="M5" s="89" t="s">
        <v>100</v>
      </c>
      <c r="N5" s="89" t="s">
        <v>101</v>
      </c>
      <c r="O5" s="89" t="s">
        <v>101</v>
      </c>
      <c r="P5" s="942"/>
      <c r="Q5" s="28" t="s">
        <v>107</v>
      </c>
      <c r="R5" s="29" t="s">
        <v>96</v>
      </c>
      <c r="S5" s="949"/>
      <c r="T5" s="30" t="s">
        <v>101</v>
      </c>
      <c r="U5" s="31" t="s">
        <v>101</v>
      </c>
      <c r="V5" s="31" t="s">
        <v>101</v>
      </c>
      <c r="W5" s="31" t="s">
        <v>101</v>
      </c>
      <c r="X5" s="31" t="s">
        <v>101</v>
      </c>
      <c r="Y5" s="31" t="s">
        <v>101</v>
      </c>
      <c r="Z5" s="31" t="s">
        <v>101</v>
      </c>
      <c r="AA5" s="31" t="s">
        <v>101</v>
      </c>
      <c r="AB5" s="31" t="s">
        <v>101</v>
      </c>
      <c r="AC5" s="31" t="s">
        <v>101</v>
      </c>
      <c r="AD5" s="31" t="s">
        <v>101</v>
      </c>
      <c r="AE5" s="31" t="s">
        <v>101</v>
      </c>
      <c r="AF5" s="954"/>
      <c r="AG5" s="32" t="s">
        <v>107</v>
      </c>
      <c r="AH5" s="641" t="s">
        <v>107</v>
      </c>
      <c r="AI5" s="227" t="s">
        <v>107</v>
      </c>
      <c r="AJ5" s="33" t="s">
        <v>107</v>
      </c>
      <c r="AK5" s="228" t="s">
        <v>107</v>
      </c>
      <c r="AL5" s="33" t="s">
        <v>107</v>
      </c>
      <c r="AM5" s="547" t="s">
        <v>107</v>
      </c>
      <c r="AN5" s="547" t="s">
        <v>560</v>
      </c>
      <c r="AO5" s="947"/>
      <c r="AP5" s="34" t="s">
        <v>107</v>
      </c>
      <c r="AQ5" s="35" t="s">
        <v>107</v>
      </c>
      <c r="AR5" s="917"/>
      <c r="AS5" s="27" t="s">
        <v>96</v>
      </c>
      <c r="AT5" s="41" t="s">
        <v>96</v>
      </c>
      <c r="AU5" s="640" t="s">
        <v>668</v>
      </c>
      <c r="AV5" s="1072"/>
      <c r="AW5" s="1150"/>
      <c r="AX5" s="1153"/>
      <c r="AY5" s="1116"/>
      <c r="AZ5" s="1122"/>
      <c r="BA5" s="196">
        <v>321</v>
      </c>
      <c r="BB5" s="1113"/>
      <c r="BC5" s="1160"/>
    </row>
    <row r="6" spans="1:55" ht="15" customHeight="1">
      <c r="A6" s="578" t="s">
        <v>26</v>
      </c>
      <c r="B6" s="579" t="s">
        <v>599</v>
      </c>
      <c r="C6" s="580">
        <v>47</v>
      </c>
      <c r="D6" s="593">
        <f aca="true" t="shared" si="0" ref="D6:D37">C6</f>
        <v>47</v>
      </c>
      <c r="E6" s="581">
        <v>-16.666666666666664</v>
      </c>
      <c r="F6" s="593">
        <f aca="true" t="shared" si="1" ref="F6:F37">IF(E6&gt;0,E6,0)</f>
        <v>0</v>
      </c>
      <c r="G6" s="594">
        <f aca="true" t="shared" si="2" ref="G6:G37">D6+F6</f>
        <v>47</v>
      </c>
      <c r="H6" s="583" t="s">
        <v>366</v>
      </c>
      <c r="I6" s="595">
        <f aca="true" t="shared" si="3" ref="I6:I37">IF(H6="ANO",15,0)</f>
        <v>15</v>
      </c>
      <c r="J6" s="583" t="s">
        <v>366</v>
      </c>
      <c r="K6" s="584"/>
      <c r="L6" s="584"/>
      <c r="M6" s="584"/>
      <c r="N6" s="585"/>
      <c r="O6" s="584"/>
      <c r="P6" s="594">
        <f aca="true" t="shared" si="4" ref="P6:P37">IF(J6="ANO",15,0)+IF(K6="ANO",15,0)+IF(L6="ANO",10,0)+IF(M6="ANO",10,0)+IF(N6="ANO",5,0)+IF(O6="ANO",5,0)</f>
        <v>15</v>
      </c>
      <c r="Q6" s="583"/>
      <c r="R6" s="584" t="s">
        <v>366</v>
      </c>
      <c r="S6" s="594">
        <f aca="true" t="shared" si="5" ref="S6:S37">IF(Q6="ANO",8,0)+IF(R6="ANO",15,0)</f>
        <v>15</v>
      </c>
      <c r="T6" s="597" t="s">
        <v>366</v>
      </c>
      <c r="U6" s="629" t="s">
        <v>366</v>
      </c>
      <c r="V6" s="629" t="s">
        <v>366</v>
      </c>
      <c r="W6" s="629" t="s">
        <v>366</v>
      </c>
      <c r="X6" s="629" t="s">
        <v>366</v>
      </c>
      <c r="Y6" s="629" t="s">
        <v>366</v>
      </c>
      <c r="Z6" s="629" t="s">
        <v>366</v>
      </c>
      <c r="AA6" s="629" t="s">
        <v>366</v>
      </c>
      <c r="AB6" s="629" t="s">
        <v>366</v>
      </c>
      <c r="AC6" s="629" t="s">
        <v>366</v>
      </c>
      <c r="AD6" s="629" t="s">
        <v>366</v>
      </c>
      <c r="AE6" s="629" t="s">
        <v>366</v>
      </c>
      <c r="AF6" s="594">
        <f aca="true" t="shared" si="6" ref="AF6:AF37">IF(T6="ANO",5,0)+IF(U6="ANO",5,0)+IF(V6="ANO",5,0)+IF(W6="ANO",5,0)+IF(X6="ANO",5,0)+IF(Y6="ANO",5,0)+IF(Z6="ANO",5,0)+IF(AA6="ANO",5,0)+IF(AB6="ANO",5,0)+IF(AC6="ANO",5,0)+IF(AD6="ANO",5,0)+IF(AE6="ANO",5,0)</f>
        <v>60</v>
      </c>
      <c r="AG6" s="583" t="s">
        <v>366</v>
      </c>
      <c r="AH6" s="646" t="s">
        <v>366</v>
      </c>
      <c r="AI6" s="584" t="s">
        <v>366</v>
      </c>
      <c r="AJ6" s="584" t="s">
        <v>366</v>
      </c>
      <c r="AK6" s="584" t="s">
        <v>366</v>
      </c>
      <c r="AL6" s="584" t="s">
        <v>366</v>
      </c>
      <c r="AM6" s="584" t="s">
        <v>366</v>
      </c>
      <c r="AN6" s="584" t="s">
        <v>366</v>
      </c>
      <c r="AO6" s="594">
        <f aca="true" t="shared" si="7" ref="AO6:AO13">IF(AG6="ANO",8,0)+IF(AH6="ANO",8,0)+IF(AI6="ANO",8,0)+IF(AJ6="ANO",8,0)+IF(AK6="ANO",8,0)+IF(AL6="ANO",8,0)+IF(AM6="ANO",8,0)+IF(AN6="ANO",16,0)</f>
        <v>72</v>
      </c>
      <c r="AP6" s="583" t="s">
        <v>366</v>
      </c>
      <c r="AQ6" s="584" t="s">
        <v>366</v>
      </c>
      <c r="AR6" s="594">
        <f aca="true" t="shared" si="8" ref="AR6:AR37">IF(AP6="ANO",8,0)+IF(AQ6="ANO",8,0)</f>
        <v>16</v>
      </c>
      <c r="AS6" s="583" t="s">
        <v>366</v>
      </c>
      <c r="AT6" s="584" t="s">
        <v>366</v>
      </c>
      <c r="AU6" s="586" t="s">
        <v>366</v>
      </c>
      <c r="AV6" s="594">
        <f>IF(AS6="ANO",15,0)+IF(AT6="ANO",15,0)+IF(AU6="ANO",15,0)</f>
        <v>45</v>
      </c>
      <c r="AW6" s="596">
        <f aca="true" t="shared" si="9" ref="AW6:AW37">G6+I6+P6+S6+AF6+AO6+AR6+AV6</f>
        <v>285</v>
      </c>
      <c r="AX6" s="587" t="s">
        <v>452</v>
      </c>
      <c r="AY6" s="648" t="s">
        <v>452</v>
      </c>
      <c r="AZ6" s="589">
        <f aca="true" t="shared" si="10" ref="AZ6:AZ37">AW6/$AW$61*100</f>
        <v>3.5844218411076745</v>
      </c>
      <c r="BA6" s="590">
        <f aca="true" t="shared" si="11" ref="BA6:BA37">AW6/$BA$5*100</f>
        <v>88.78504672897196</v>
      </c>
      <c r="BB6" s="591" t="str">
        <f aca="true" t="shared" si="12" ref="BB6:BB37">B6</f>
        <v>OS SKP (Praha)</v>
      </c>
      <c r="BC6" s="592"/>
    </row>
    <row r="7" spans="1:55" ht="15" customHeight="1">
      <c r="A7" s="201" t="s">
        <v>24</v>
      </c>
      <c r="B7" s="216" t="s">
        <v>368</v>
      </c>
      <c r="C7" s="559">
        <v>24</v>
      </c>
      <c r="D7" s="103">
        <f t="shared" si="0"/>
        <v>24</v>
      </c>
      <c r="E7" s="404">
        <v>10.559006211180124</v>
      </c>
      <c r="F7" s="170">
        <f t="shared" si="1"/>
        <v>10.559006211180124</v>
      </c>
      <c r="G7" s="97">
        <f t="shared" si="2"/>
        <v>34.559006211180126</v>
      </c>
      <c r="H7" s="566" t="s">
        <v>366</v>
      </c>
      <c r="I7" s="100">
        <f t="shared" si="3"/>
        <v>15</v>
      </c>
      <c r="J7" s="566" t="s">
        <v>366</v>
      </c>
      <c r="K7" s="238"/>
      <c r="L7" s="2"/>
      <c r="M7" s="2"/>
      <c r="N7" s="11"/>
      <c r="O7" s="2"/>
      <c r="P7" s="108">
        <f t="shared" si="4"/>
        <v>15</v>
      </c>
      <c r="Q7" s="390"/>
      <c r="R7" s="238" t="s">
        <v>366</v>
      </c>
      <c r="S7" s="110">
        <f t="shared" si="5"/>
        <v>15</v>
      </c>
      <c r="T7" s="390" t="s">
        <v>366</v>
      </c>
      <c r="U7" s="238" t="s">
        <v>366</v>
      </c>
      <c r="V7" s="238" t="s">
        <v>366</v>
      </c>
      <c r="W7" s="238" t="s">
        <v>366</v>
      </c>
      <c r="X7" s="238" t="s">
        <v>366</v>
      </c>
      <c r="Y7" s="238" t="s">
        <v>366</v>
      </c>
      <c r="Z7" s="238" t="s">
        <v>366</v>
      </c>
      <c r="AA7" s="238" t="s">
        <v>366</v>
      </c>
      <c r="AB7" s="238" t="s">
        <v>366</v>
      </c>
      <c r="AC7" s="238" t="s">
        <v>366</v>
      </c>
      <c r="AD7" s="238" t="s">
        <v>366</v>
      </c>
      <c r="AE7" s="238" t="s">
        <v>366</v>
      </c>
      <c r="AF7" s="93">
        <f t="shared" si="6"/>
        <v>60</v>
      </c>
      <c r="AG7" s="566" t="s">
        <v>366</v>
      </c>
      <c r="AH7" s="572"/>
      <c r="AI7" s="407" t="s">
        <v>366</v>
      </c>
      <c r="AJ7" s="252" t="s">
        <v>366</v>
      </c>
      <c r="AK7" s="407" t="s">
        <v>366</v>
      </c>
      <c r="AL7" s="407" t="s">
        <v>366</v>
      </c>
      <c r="AM7" s="252"/>
      <c r="AN7" s="252" t="s">
        <v>366</v>
      </c>
      <c r="AO7" s="115">
        <f t="shared" si="7"/>
        <v>56</v>
      </c>
      <c r="AP7" s="390" t="s">
        <v>366</v>
      </c>
      <c r="AQ7" s="238" t="s">
        <v>366</v>
      </c>
      <c r="AR7" s="116">
        <f t="shared" si="8"/>
        <v>16</v>
      </c>
      <c r="AS7" s="566" t="s">
        <v>366</v>
      </c>
      <c r="AT7" s="252" t="s">
        <v>366</v>
      </c>
      <c r="AU7" s="573" t="s">
        <v>366</v>
      </c>
      <c r="AV7" s="118">
        <f>IF(AS7="ANO",15,0)+IF(AT7="ANO",15,0)+IF(AU7="ANO",15,0)</f>
        <v>45</v>
      </c>
      <c r="AW7" s="468">
        <f t="shared" si="9"/>
        <v>256.55900621118013</v>
      </c>
      <c r="AX7" s="482" t="s">
        <v>199</v>
      </c>
      <c r="AY7" s="638" t="s">
        <v>198</v>
      </c>
      <c r="AZ7" s="191">
        <f t="shared" si="10"/>
        <v>3.2267217733201172</v>
      </c>
      <c r="BA7" s="192">
        <f t="shared" si="11"/>
        <v>79.92492405332715</v>
      </c>
      <c r="BB7" s="409" t="str">
        <f t="shared" si="12"/>
        <v>O-I Manufacturing Czech Republic a.s. (Dubí) </v>
      </c>
      <c r="BC7" s="612"/>
    </row>
    <row r="8" spans="1:55" ht="15" customHeight="1">
      <c r="A8" s="201" t="s">
        <v>8</v>
      </c>
      <c r="B8" s="216" t="s">
        <v>211</v>
      </c>
      <c r="C8" s="559">
        <v>38</v>
      </c>
      <c r="D8" s="103">
        <f t="shared" si="0"/>
        <v>38</v>
      </c>
      <c r="E8" s="404">
        <v>-1.574803149606299</v>
      </c>
      <c r="F8" s="170">
        <f t="shared" si="1"/>
        <v>0</v>
      </c>
      <c r="G8" s="97">
        <f t="shared" si="2"/>
        <v>38</v>
      </c>
      <c r="H8" s="566" t="s">
        <v>366</v>
      </c>
      <c r="I8" s="100">
        <f t="shared" si="3"/>
        <v>15</v>
      </c>
      <c r="J8" s="566" t="s">
        <v>366</v>
      </c>
      <c r="K8" s="238"/>
      <c r="L8" s="2"/>
      <c r="M8" s="2"/>
      <c r="N8" s="11"/>
      <c r="O8" s="2"/>
      <c r="P8" s="108">
        <f t="shared" si="4"/>
        <v>15</v>
      </c>
      <c r="Q8" s="238"/>
      <c r="R8" s="238" t="s">
        <v>366</v>
      </c>
      <c r="S8" s="110">
        <f t="shared" si="5"/>
        <v>15</v>
      </c>
      <c r="T8" s="390" t="s">
        <v>366</v>
      </c>
      <c r="U8" s="238" t="s">
        <v>366</v>
      </c>
      <c r="V8" s="238" t="s">
        <v>366</v>
      </c>
      <c r="W8" s="238" t="s">
        <v>366</v>
      </c>
      <c r="X8" s="238" t="s">
        <v>366</v>
      </c>
      <c r="Y8" s="238" t="s">
        <v>366</v>
      </c>
      <c r="Z8" s="238" t="s">
        <v>366</v>
      </c>
      <c r="AA8" s="238" t="s">
        <v>366</v>
      </c>
      <c r="AB8" s="238" t="s">
        <v>366</v>
      </c>
      <c r="AC8" s="238" t="s">
        <v>366</v>
      </c>
      <c r="AD8" s="238" t="s">
        <v>366</v>
      </c>
      <c r="AE8" s="238" t="s">
        <v>366</v>
      </c>
      <c r="AF8" s="93">
        <f t="shared" si="6"/>
        <v>60</v>
      </c>
      <c r="AG8" s="566"/>
      <c r="AH8" s="572"/>
      <c r="AI8" s="252" t="s">
        <v>366</v>
      </c>
      <c r="AJ8" s="252" t="s">
        <v>366</v>
      </c>
      <c r="AK8" s="238" t="s">
        <v>366</v>
      </c>
      <c r="AL8" s="238" t="s">
        <v>366</v>
      </c>
      <c r="AM8" s="252"/>
      <c r="AN8" s="252" t="s">
        <v>366</v>
      </c>
      <c r="AO8" s="115">
        <f t="shared" si="7"/>
        <v>48</v>
      </c>
      <c r="AP8" s="390" t="s">
        <v>366</v>
      </c>
      <c r="AQ8" s="238" t="s">
        <v>366</v>
      </c>
      <c r="AR8" s="116">
        <f t="shared" si="8"/>
        <v>16</v>
      </c>
      <c r="AS8" s="566" t="s">
        <v>366</v>
      </c>
      <c r="AT8" s="252" t="s">
        <v>366</v>
      </c>
      <c r="AU8" s="573" t="s">
        <v>366</v>
      </c>
      <c r="AV8" s="118">
        <f>IF(AS8="ANO",15,0)+IF(AT8="ANO",15,0)+IF(AU8="ANO",15,0)</f>
        <v>45</v>
      </c>
      <c r="AW8" s="468">
        <f t="shared" si="9"/>
        <v>252</v>
      </c>
      <c r="AX8" s="482" t="s">
        <v>204</v>
      </c>
      <c r="AY8" s="638" t="s">
        <v>204</v>
      </c>
      <c r="AZ8" s="191">
        <f t="shared" si="10"/>
        <v>3.1693835226636278</v>
      </c>
      <c r="BA8" s="192">
        <f t="shared" si="11"/>
        <v>78.50467289719626</v>
      </c>
      <c r="BB8" s="409" t="str">
        <f t="shared" si="12"/>
        <v>Crystalex závod Karolinka</v>
      </c>
      <c r="BC8" s="612"/>
    </row>
    <row r="9" spans="1:55" ht="15" customHeight="1">
      <c r="A9" s="201" t="s">
        <v>37</v>
      </c>
      <c r="B9" s="210" t="s">
        <v>234</v>
      </c>
      <c r="C9" s="559">
        <v>6</v>
      </c>
      <c r="D9" s="103">
        <f t="shared" si="0"/>
        <v>6</v>
      </c>
      <c r="E9" s="404">
        <v>4.2105263157894735</v>
      </c>
      <c r="F9" s="170">
        <f t="shared" si="1"/>
        <v>4.2105263157894735</v>
      </c>
      <c r="G9" s="97">
        <f t="shared" si="2"/>
        <v>10.210526315789473</v>
      </c>
      <c r="H9" s="566" t="s">
        <v>366</v>
      </c>
      <c r="I9" s="100">
        <f t="shared" si="3"/>
        <v>15</v>
      </c>
      <c r="J9" s="566" t="s">
        <v>366</v>
      </c>
      <c r="K9" s="238"/>
      <c r="L9" s="2"/>
      <c r="M9" s="2"/>
      <c r="N9" s="11"/>
      <c r="O9" s="2"/>
      <c r="P9" s="108">
        <f t="shared" si="4"/>
        <v>15</v>
      </c>
      <c r="Q9" s="390"/>
      <c r="R9" s="238" t="s">
        <v>366</v>
      </c>
      <c r="S9" s="110">
        <f t="shared" si="5"/>
        <v>15</v>
      </c>
      <c r="T9" s="390" t="s">
        <v>366</v>
      </c>
      <c r="U9" s="238" t="s">
        <v>366</v>
      </c>
      <c r="V9" s="238" t="s">
        <v>366</v>
      </c>
      <c r="W9" s="238" t="s">
        <v>366</v>
      </c>
      <c r="X9" s="238" t="s">
        <v>366</v>
      </c>
      <c r="Y9" s="238" t="s">
        <v>366</v>
      </c>
      <c r="Z9" s="238" t="s">
        <v>366</v>
      </c>
      <c r="AA9" s="238" t="s">
        <v>366</v>
      </c>
      <c r="AB9" s="238" t="s">
        <v>366</v>
      </c>
      <c r="AC9" s="238" t="s">
        <v>366</v>
      </c>
      <c r="AD9" s="238" t="s">
        <v>366</v>
      </c>
      <c r="AE9" s="238" t="s">
        <v>366</v>
      </c>
      <c r="AF9" s="93">
        <f t="shared" si="6"/>
        <v>60</v>
      </c>
      <c r="AG9" s="390" t="s">
        <v>366</v>
      </c>
      <c r="AH9" s="407"/>
      <c r="AI9" s="238" t="s">
        <v>366</v>
      </c>
      <c r="AJ9" s="252" t="s">
        <v>366</v>
      </c>
      <c r="AK9" s="238" t="s">
        <v>366</v>
      </c>
      <c r="AL9" s="238" t="s">
        <v>366</v>
      </c>
      <c r="AM9" s="252" t="s">
        <v>366</v>
      </c>
      <c r="AN9" s="252" t="s">
        <v>366</v>
      </c>
      <c r="AO9" s="115">
        <f t="shared" si="7"/>
        <v>64</v>
      </c>
      <c r="AP9" s="390" t="s">
        <v>366</v>
      </c>
      <c r="AQ9" s="238" t="s">
        <v>366</v>
      </c>
      <c r="AR9" s="116">
        <f t="shared" si="8"/>
        <v>16</v>
      </c>
      <c r="AS9" s="566" t="s">
        <v>366</v>
      </c>
      <c r="AT9" s="252" t="s">
        <v>366</v>
      </c>
      <c r="AU9" s="573" t="s">
        <v>366</v>
      </c>
      <c r="AV9" s="118">
        <f>IF(AS9="ANO",15,0)+IF(AT9="ANO",15,0)+IF(AU9="ANO",8,0)</f>
        <v>38</v>
      </c>
      <c r="AW9" s="467">
        <f t="shared" si="9"/>
        <v>233.21052631578948</v>
      </c>
      <c r="AX9" s="482" t="s">
        <v>198</v>
      </c>
      <c r="AY9" s="637" t="s">
        <v>197</v>
      </c>
      <c r="AZ9" s="191">
        <f t="shared" si="10"/>
        <v>2.933069838956252</v>
      </c>
      <c r="BA9" s="192">
        <f t="shared" si="11"/>
        <v>72.65125430398426</v>
      </c>
      <c r="BB9" s="410" t="str">
        <f t="shared" si="12"/>
        <v>Sklárny Moravia Úsobrno</v>
      </c>
      <c r="BC9" s="612"/>
    </row>
    <row r="10" spans="1:55" ht="15" customHeight="1">
      <c r="A10" s="201" t="s">
        <v>204</v>
      </c>
      <c r="B10" s="280" t="s">
        <v>625</v>
      </c>
      <c r="C10" s="559">
        <v>21</v>
      </c>
      <c r="D10" s="103">
        <f t="shared" si="0"/>
        <v>21</v>
      </c>
      <c r="E10" s="404">
        <v>0.1652892561983471</v>
      </c>
      <c r="F10" s="170">
        <f t="shared" si="1"/>
        <v>0.1652892561983471</v>
      </c>
      <c r="G10" s="97">
        <f t="shared" si="2"/>
        <v>21.165289256198346</v>
      </c>
      <c r="H10" s="566" t="s">
        <v>366</v>
      </c>
      <c r="I10" s="100">
        <f t="shared" si="3"/>
        <v>15</v>
      </c>
      <c r="J10" s="566" t="s">
        <v>366</v>
      </c>
      <c r="K10" s="238"/>
      <c r="L10" s="2"/>
      <c r="M10" s="2"/>
      <c r="N10" s="11"/>
      <c r="O10" s="2"/>
      <c r="P10" s="108">
        <f t="shared" si="4"/>
        <v>15</v>
      </c>
      <c r="Q10" s="390"/>
      <c r="R10" s="238" t="s">
        <v>366</v>
      </c>
      <c r="S10" s="110">
        <f t="shared" si="5"/>
        <v>15</v>
      </c>
      <c r="T10" s="390" t="s">
        <v>366</v>
      </c>
      <c r="U10" s="238" t="s">
        <v>366</v>
      </c>
      <c r="V10" s="238" t="s">
        <v>366</v>
      </c>
      <c r="W10" s="238" t="s">
        <v>366</v>
      </c>
      <c r="X10" s="238" t="s">
        <v>366</v>
      </c>
      <c r="Y10" s="238" t="s">
        <v>366</v>
      </c>
      <c r="Z10" s="238" t="s">
        <v>366</v>
      </c>
      <c r="AA10" s="238" t="s">
        <v>366</v>
      </c>
      <c r="AB10" s="238" t="s">
        <v>366</v>
      </c>
      <c r="AC10" s="238" t="s">
        <v>366</v>
      </c>
      <c r="AD10" s="238" t="s">
        <v>366</v>
      </c>
      <c r="AE10" s="238" t="s">
        <v>366</v>
      </c>
      <c r="AF10" s="93">
        <f t="shared" si="6"/>
        <v>60</v>
      </c>
      <c r="AG10" s="390" t="s">
        <v>366</v>
      </c>
      <c r="AH10" s="407"/>
      <c r="AI10" s="238" t="s">
        <v>366</v>
      </c>
      <c r="AJ10" s="252" t="s">
        <v>366</v>
      </c>
      <c r="AK10" s="238" t="s">
        <v>366</v>
      </c>
      <c r="AL10" s="238" t="s">
        <v>366</v>
      </c>
      <c r="AM10" s="252" t="s">
        <v>366</v>
      </c>
      <c r="AN10" s="252" t="s">
        <v>366</v>
      </c>
      <c r="AO10" s="115">
        <f t="shared" si="7"/>
        <v>64</v>
      </c>
      <c r="AP10" s="390" t="s">
        <v>366</v>
      </c>
      <c r="AQ10" s="238" t="s">
        <v>366</v>
      </c>
      <c r="AR10" s="116">
        <f t="shared" si="8"/>
        <v>16</v>
      </c>
      <c r="AS10" s="566"/>
      <c r="AT10" s="252" t="s">
        <v>366</v>
      </c>
      <c r="AU10" s="573"/>
      <c r="AV10" s="118">
        <f>IF(AS10="ANO",15,0)+IF(AT10="ANO",15,0)+IF(AU10="ANO",15,0)</f>
        <v>15</v>
      </c>
      <c r="AW10" s="468">
        <f t="shared" si="9"/>
        <v>221.16528925619835</v>
      </c>
      <c r="AX10" s="482" t="s">
        <v>203</v>
      </c>
      <c r="AY10" s="638" t="s">
        <v>199</v>
      </c>
      <c r="AZ10" s="191">
        <f t="shared" si="10"/>
        <v>2.781577871244961</v>
      </c>
      <c r="BA10" s="192">
        <f t="shared" si="11"/>
        <v>68.89884400504621</v>
      </c>
      <c r="BB10" s="411" t="str">
        <f t="shared" si="12"/>
        <v>AGC Flat Glass Czech a.s., Řetenice (Teplice)</v>
      </c>
      <c r="BC10" s="612"/>
    </row>
    <row r="11" spans="1:55" ht="15" customHeight="1">
      <c r="A11" s="201" t="s">
        <v>20</v>
      </c>
      <c r="B11" s="212" t="s">
        <v>220</v>
      </c>
      <c r="C11" s="559">
        <v>16</v>
      </c>
      <c r="D11" s="103">
        <f t="shared" si="0"/>
        <v>16</v>
      </c>
      <c r="E11" s="404">
        <v>2.4896265560165975</v>
      </c>
      <c r="F11" s="170">
        <f t="shared" si="1"/>
        <v>2.4896265560165975</v>
      </c>
      <c r="G11" s="97">
        <f t="shared" si="2"/>
        <v>18.489626556016596</v>
      </c>
      <c r="H11" s="566" t="s">
        <v>366</v>
      </c>
      <c r="I11" s="100">
        <f t="shared" si="3"/>
        <v>15</v>
      </c>
      <c r="J11" s="566" t="s">
        <v>366</v>
      </c>
      <c r="K11" s="238"/>
      <c r="L11" s="2"/>
      <c r="M11" s="2"/>
      <c r="N11" s="11"/>
      <c r="O11" s="2"/>
      <c r="P11" s="108">
        <f t="shared" si="4"/>
        <v>15</v>
      </c>
      <c r="Q11" s="390"/>
      <c r="R11" s="238" t="s">
        <v>366</v>
      </c>
      <c r="S11" s="110">
        <f t="shared" si="5"/>
        <v>15</v>
      </c>
      <c r="T11" s="390" t="s">
        <v>366</v>
      </c>
      <c r="U11" s="238" t="s">
        <v>366</v>
      </c>
      <c r="V11" s="238" t="s">
        <v>366</v>
      </c>
      <c r="W11" s="238" t="s">
        <v>366</v>
      </c>
      <c r="X11" s="238" t="s">
        <v>366</v>
      </c>
      <c r="Y11" s="238" t="s">
        <v>366</v>
      </c>
      <c r="Z11" s="238" t="s">
        <v>366</v>
      </c>
      <c r="AA11" s="238" t="s">
        <v>366</v>
      </c>
      <c r="AB11" s="238" t="s">
        <v>366</v>
      </c>
      <c r="AC11" s="238" t="s">
        <v>366</v>
      </c>
      <c r="AD11" s="238" t="s">
        <v>366</v>
      </c>
      <c r="AE11" s="238" t="s">
        <v>366</v>
      </c>
      <c r="AF11" s="93">
        <f t="shared" si="6"/>
        <v>60</v>
      </c>
      <c r="AG11" s="390" t="s">
        <v>366</v>
      </c>
      <c r="AH11" s="407"/>
      <c r="AI11" s="238" t="s">
        <v>366</v>
      </c>
      <c r="AJ11" s="252" t="s">
        <v>366</v>
      </c>
      <c r="AK11" s="238" t="s">
        <v>366</v>
      </c>
      <c r="AL11" s="238" t="s">
        <v>366</v>
      </c>
      <c r="AM11" s="252" t="s">
        <v>366</v>
      </c>
      <c r="AN11" s="252" t="s">
        <v>366</v>
      </c>
      <c r="AO11" s="115">
        <f t="shared" si="7"/>
        <v>64</v>
      </c>
      <c r="AP11" s="390" t="s">
        <v>366</v>
      </c>
      <c r="AQ11" s="238" t="s">
        <v>366</v>
      </c>
      <c r="AR11" s="116">
        <f t="shared" si="8"/>
        <v>16</v>
      </c>
      <c r="AS11" s="566"/>
      <c r="AT11" s="252" t="s">
        <v>366</v>
      </c>
      <c r="AU11" s="573"/>
      <c r="AV11" s="118">
        <f>IF(AS11="ANO",15,0)+IF(AT11="ANO",15,0)+IF(AU11="ANO",15,0)</f>
        <v>15</v>
      </c>
      <c r="AW11" s="468">
        <f t="shared" si="9"/>
        <v>218.4896265560166</v>
      </c>
      <c r="AX11" s="482" t="s">
        <v>200</v>
      </c>
      <c r="AY11" s="638" t="s">
        <v>200</v>
      </c>
      <c r="AZ11" s="191">
        <f t="shared" si="10"/>
        <v>2.747926278887176</v>
      </c>
      <c r="BA11" s="192">
        <f t="shared" si="11"/>
        <v>68.06530422305813</v>
      </c>
      <c r="BB11" s="410" t="str">
        <f t="shared" si="12"/>
        <v>Laufen CZ s.r.o. provozovna Znojmo</v>
      </c>
      <c r="BC11" s="612"/>
    </row>
    <row r="12" spans="1:55" ht="15" customHeight="1">
      <c r="A12" s="201" t="s">
        <v>10</v>
      </c>
      <c r="B12" s="212" t="s">
        <v>629</v>
      </c>
      <c r="C12" s="559">
        <v>16</v>
      </c>
      <c r="D12" s="103">
        <f t="shared" si="0"/>
        <v>16</v>
      </c>
      <c r="E12" s="404">
        <v>0</v>
      </c>
      <c r="F12" s="170">
        <f t="shared" si="1"/>
        <v>0</v>
      </c>
      <c r="G12" s="97">
        <f t="shared" si="2"/>
        <v>16</v>
      </c>
      <c r="H12" s="566" t="s">
        <v>366</v>
      </c>
      <c r="I12" s="100">
        <f t="shared" si="3"/>
        <v>15</v>
      </c>
      <c r="J12" s="566" t="s">
        <v>366</v>
      </c>
      <c r="K12" s="238"/>
      <c r="L12" s="2"/>
      <c r="M12" s="2"/>
      <c r="N12" s="11"/>
      <c r="O12" s="2"/>
      <c r="P12" s="108">
        <f t="shared" si="4"/>
        <v>15</v>
      </c>
      <c r="Q12" s="390"/>
      <c r="R12" s="238" t="s">
        <v>366</v>
      </c>
      <c r="S12" s="110">
        <f t="shared" si="5"/>
        <v>15</v>
      </c>
      <c r="T12" s="390" t="s">
        <v>366</v>
      </c>
      <c r="U12" s="238" t="s">
        <v>366</v>
      </c>
      <c r="V12" s="238" t="s">
        <v>366</v>
      </c>
      <c r="W12" s="238" t="s">
        <v>366</v>
      </c>
      <c r="X12" s="238" t="s">
        <v>366</v>
      </c>
      <c r="Y12" s="238" t="s">
        <v>366</v>
      </c>
      <c r="Z12" s="238" t="s">
        <v>366</v>
      </c>
      <c r="AA12" s="238" t="s">
        <v>366</v>
      </c>
      <c r="AB12" s="238" t="s">
        <v>366</v>
      </c>
      <c r="AC12" s="238" t="s">
        <v>366</v>
      </c>
      <c r="AD12" s="238" t="s">
        <v>366</v>
      </c>
      <c r="AE12" s="238" t="s">
        <v>366</v>
      </c>
      <c r="AF12" s="93">
        <f t="shared" si="6"/>
        <v>60</v>
      </c>
      <c r="AG12" s="390" t="s">
        <v>366</v>
      </c>
      <c r="AH12" s="407"/>
      <c r="AI12" s="238" t="s">
        <v>366</v>
      </c>
      <c r="AJ12" s="252"/>
      <c r="AK12" s="238" t="s">
        <v>366</v>
      </c>
      <c r="AL12" s="238" t="s">
        <v>366</v>
      </c>
      <c r="AM12" s="252" t="s">
        <v>366</v>
      </c>
      <c r="AN12" s="252" t="s">
        <v>366</v>
      </c>
      <c r="AO12" s="115">
        <f t="shared" si="7"/>
        <v>56</v>
      </c>
      <c r="AP12" s="390" t="s">
        <v>366</v>
      </c>
      <c r="AQ12" s="238" t="s">
        <v>366</v>
      </c>
      <c r="AR12" s="116">
        <f t="shared" si="8"/>
        <v>16</v>
      </c>
      <c r="AS12" s="390"/>
      <c r="AT12" s="252" t="s">
        <v>366</v>
      </c>
      <c r="AU12" s="573" t="s">
        <v>366</v>
      </c>
      <c r="AV12" s="118">
        <f>IF(AS12="ANO",15,0)+IF(AT12="ANO",15,0)+IF(AU12="ANO",8,0)</f>
        <v>23</v>
      </c>
      <c r="AW12" s="467">
        <f t="shared" si="9"/>
        <v>216</v>
      </c>
      <c r="AX12" s="537" t="s">
        <v>197</v>
      </c>
      <c r="AY12" s="637" t="s">
        <v>25</v>
      </c>
      <c r="AZ12" s="191">
        <f t="shared" si="10"/>
        <v>2.7166144479973955</v>
      </c>
      <c r="BA12" s="192">
        <f t="shared" si="11"/>
        <v>67.28971962616822</v>
      </c>
      <c r="BB12" s="410" t="str">
        <f t="shared" si="12"/>
        <v>Český porcelán, a.s. (Dubí)</v>
      </c>
      <c r="BC12" s="651" t="s">
        <v>688</v>
      </c>
    </row>
    <row r="13" spans="1:55" ht="15" customHeight="1">
      <c r="A13" s="201" t="s">
        <v>9</v>
      </c>
      <c r="B13" s="212" t="s">
        <v>601</v>
      </c>
      <c r="C13" s="559">
        <v>26</v>
      </c>
      <c r="D13" s="103">
        <f t="shared" si="0"/>
        <v>26</v>
      </c>
      <c r="E13" s="404">
        <v>6.25</v>
      </c>
      <c r="F13" s="170">
        <f t="shared" si="1"/>
        <v>6.25</v>
      </c>
      <c r="G13" s="97">
        <f t="shared" si="2"/>
        <v>32.25</v>
      </c>
      <c r="H13" s="566" t="s">
        <v>366</v>
      </c>
      <c r="I13" s="100">
        <f t="shared" si="3"/>
        <v>15</v>
      </c>
      <c r="J13" s="566" t="s">
        <v>366</v>
      </c>
      <c r="K13" s="238"/>
      <c r="L13" s="2"/>
      <c r="M13" s="2"/>
      <c r="N13" s="11"/>
      <c r="O13" s="2"/>
      <c r="P13" s="108">
        <f t="shared" si="4"/>
        <v>15</v>
      </c>
      <c r="Q13" s="390"/>
      <c r="R13" s="238" t="s">
        <v>366</v>
      </c>
      <c r="S13" s="110">
        <f t="shared" si="5"/>
        <v>15</v>
      </c>
      <c r="T13" s="390" t="s">
        <v>366</v>
      </c>
      <c r="U13" s="238" t="s">
        <v>366</v>
      </c>
      <c r="V13" s="238" t="s">
        <v>366</v>
      </c>
      <c r="W13" s="238" t="s">
        <v>366</v>
      </c>
      <c r="X13" s="238" t="s">
        <v>366</v>
      </c>
      <c r="Y13" s="238" t="s">
        <v>366</v>
      </c>
      <c r="Z13" s="238" t="s">
        <v>366</v>
      </c>
      <c r="AA13" s="238" t="s">
        <v>366</v>
      </c>
      <c r="AB13" s="238" t="s">
        <v>366</v>
      </c>
      <c r="AC13" s="238" t="s">
        <v>366</v>
      </c>
      <c r="AD13" s="238" t="s">
        <v>366</v>
      </c>
      <c r="AE13" s="238" t="s">
        <v>366</v>
      </c>
      <c r="AF13" s="93">
        <f t="shared" si="6"/>
        <v>60</v>
      </c>
      <c r="AG13" s="390" t="s">
        <v>366</v>
      </c>
      <c r="AH13" s="407"/>
      <c r="AI13" s="238" t="s">
        <v>366</v>
      </c>
      <c r="AJ13" s="252"/>
      <c r="AK13" s="238" t="s">
        <v>366</v>
      </c>
      <c r="AL13" s="238" t="s">
        <v>366</v>
      </c>
      <c r="AM13" s="252"/>
      <c r="AN13" s="252"/>
      <c r="AO13" s="115">
        <f t="shared" si="7"/>
        <v>32</v>
      </c>
      <c r="AP13" s="390" t="s">
        <v>366</v>
      </c>
      <c r="AQ13" s="238" t="s">
        <v>366</v>
      </c>
      <c r="AR13" s="116">
        <f t="shared" si="8"/>
        <v>16</v>
      </c>
      <c r="AS13" s="566"/>
      <c r="AT13" s="238" t="s">
        <v>366</v>
      </c>
      <c r="AU13" s="573" t="s">
        <v>366</v>
      </c>
      <c r="AV13" s="118">
        <f>IF(AS13="ANO",15,0)+IF(AT13="ANO",15,0)+IF(AU13="ANO",15,0)</f>
        <v>30</v>
      </c>
      <c r="AW13" s="468">
        <f t="shared" si="9"/>
        <v>215.25</v>
      </c>
      <c r="AX13" s="537" t="s">
        <v>201</v>
      </c>
      <c r="AY13" s="637" t="s">
        <v>196</v>
      </c>
      <c r="AZ13" s="191">
        <f t="shared" si="10"/>
        <v>2.7071817589418488</v>
      </c>
      <c r="BA13" s="192">
        <f t="shared" si="11"/>
        <v>67.05607476635514</v>
      </c>
      <c r="BB13" s="410" t="str">
        <f t="shared" si="12"/>
        <v>Česká mincovna, a.s. (Jablonec n.N.)</v>
      </c>
      <c r="BC13" s="612"/>
    </row>
    <row r="14" spans="1:55" ht="15" customHeight="1">
      <c r="A14" s="201" t="s">
        <v>44</v>
      </c>
      <c r="B14" s="210" t="s">
        <v>307</v>
      </c>
      <c r="C14" s="559">
        <v>14</v>
      </c>
      <c r="D14" s="103">
        <f t="shared" si="0"/>
        <v>14</v>
      </c>
      <c r="E14" s="562">
        <v>1.3071895424836601</v>
      </c>
      <c r="F14" s="170">
        <f t="shared" si="1"/>
        <v>1.3071895424836601</v>
      </c>
      <c r="G14" s="97">
        <f t="shared" si="2"/>
        <v>15.30718954248366</v>
      </c>
      <c r="H14" s="566" t="s">
        <v>366</v>
      </c>
      <c r="I14" s="100">
        <f t="shared" si="3"/>
        <v>15</v>
      </c>
      <c r="J14" s="390"/>
      <c r="K14" s="238"/>
      <c r="L14" s="2"/>
      <c r="M14" s="2"/>
      <c r="N14" s="11"/>
      <c r="O14" s="2"/>
      <c r="P14" s="108">
        <f t="shared" si="4"/>
        <v>0</v>
      </c>
      <c r="Q14" s="390"/>
      <c r="R14" s="238" t="s">
        <v>366</v>
      </c>
      <c r="S14" s="110">
        <f t="shared" si="5"/>
        <v>15</v>
      </c>
      <c r="T14" s="390" t="s">
        <v>366</v>
      </c>
      <c r="U14" s="238" t="s">
        <v>366</v>
      </c>
      <c r="V14" s="238" t="s">
        <v>366</v>
      </c>
      <c r="W14" s="238" t="s">
        <v>366</v>
      </c>
      <c r="X14" s="238" t="s">
        <v>366</v>
      </c>
      <c r="Y14" s="238" t="s">
        <v>366</v>
      </c>
      <c r="Z14" s="238" t="s">
        <v>366</v>
      </c>
      <c r="AA14" s="238" t="s">
        <v>366</v>
      </c>
      <c r="AB14" s="238" t="s">
        <v>366</v>
      </c>
      <c r="AC14" s="238" t="s">
        <v>366</v>
      </c>
      <c r="AD14" s="238" t="s">
        <v>366</v>
      </c>
      <c r="AE14" s="238" t="s">
        <v>366</v>
      </c>
      <c r="AF14" s="93">
        <f t="shared" si="6"/>
        <v>60</v>
      </c>
      <c r="AG14" s="390" t="s">
        <v>366</v>
      </c>
      <c r="AH14" s="407"/>
      <c r="AI14" s="238" t="s">
        <v>366</v>
      </c>
      <c r="AJ14" s="252" t="s">
        <v>366</v>
      </c>
      <c r="AK14" s="238" t="s">
        <v>366</v>
      </c>
      <c r="AL14" s="238" t="s">
        <v>366</v>
      </c>
      <c r="AM14" s="252"/>
      <c r="AN14" s="252" t="s">
        <v>366</v>
      </c>
      <c r="AO14" s="115">
        <f>IF(AG14="ANO",8,0)+IF(AH14="ANO",8,0)+IF(AI14="ANO",8,0)+IF(AJ14="ANO",8,0)+IF(AK14="ANO",8,0)+IF(AL14="ANO",8,0)+IF(AM14="ANO",8,0)+IF(AN14="ANO",8,0)</f>
        <v>48</v>
      </c>
      <c r="AP14" s="390" t="s">
        <v>366</v>
      </c>
      <c r="AQ14" s="238" t="s">
        <v>366</v>
      </c>
      <c r="AR14" s="116">
        <f t="shared" si="8"/>
        <v>16</v>
      </c>
      <c r="AS14" s="566" t="s">
        <v>366</v>
      </c>
      <c r="AT14" s="238" t="s">
        <v>366</v>
      </c>
      <c r="AU14" s="573" t="s">
        <v>366</v>
      </c>
      <c r="AV14" s="118">
        <f>IF(AS14="ANO",15,0)+IF(AT14="ANO",15,0)+IF(AU14="ANO",15,0)</f>
        <v>45</v>
      </c>
      <c r="AW14" s="467">
        <f t="shared" si="9"/>
        <v>214.30718954248366</v>
      </c>
      <c r="AX14" s="537" t="s">
        <v>202</v>
      </c>
      <c r="AY14" s="637" t="s">
        <v>13</v>
      </c>
      <c r="AZ14" s="191">
        <f t="shared" si="10"/>
        <v>2.6953241084297566</v>
      </c>
      <c r="BA14" s="192">
        <f t="shared" si="11"/>
        <v>66.76236434345284</v>
      </c>
      <c r="BB14" s="410" t="str">
        <f t="shared" si="12"/>
        <v>Thun 1794 a.s. (Klášterec nad Ohří)</v>
      </c>
      <c r="BC14" s="612" t="s">
        <v>107</v>
      </c>
    </row>
    <row r="15" spans="1:55" ht="15" customHeight="1">
      <c r="A15" s="201" t="s">
        <v>36</v>
      </c>
      <c r="B15" s="212" t="s">
        <v>600</v>
      </c>
      <c r="C15" s="559">
        <v>-2</v>
      </c>
      <c r="D15" s="103">
        <f t="shared" si="0"/>
        <v>-2</v>
      </c>
      <c r="E15" s="562">
        <v>-0.8295625942684767</v>
      </c>
      <c r="F15" s="170">
        <f t="shared" si="1"/>
        <v>0</v>
      </c>
      <c r="G15" s="97">
        <f t="shared" si="2"/>
        <v>-2</v>
      </c>
      <c r="H15" s="566" t="s">
        <v>366</v>
      </c>
      <c r="I15" s="100">
        <f t="shared" si="3"/>
        <v>15</v>
      </c>
      <c r="J15" s="390" t="s">
        <v>366</v>
      </c>
      <c r="K15" s="238"/>
      <c r="L15" s="2"/>
      <c r="M15" s="2"/>
      <c r="N15" s="11"/>
      <c r="O15" s="2"/>
      <c r="P15" s="108">
        <f t="shared" si="4"/>
        <v>15</v>
      </c>
      <c r="Q15" s="390"/>
      <c r="R15" s="238" t="s">
        <v>366</v>
      </c>
      <c r="S15" s="110">
        <f t="shared" si="5"/>
        <v>15</v>
      </c>
      <c r="T15" s="390" t="s">
        <v>366</v>
      </c>
      <c r="U15" s="238" t="s">
        <v>366</v>
      </c>
      <c r="V15" s="238" t="s">
        <v>366</v>
      </c>
      <c r="W15" s="238" t="s">
        <v>366</v>
      </c>
      <c r="X15" s="238" t="s">
        <v>366</v>
      </c>
      <c r="Y15" s="238" t="s">
        <v>366</v>
      </c>
      <c r="Z15" s="238" t="s">
        <v>366</v>
      </c>
      <c r="AA15" s="238" t="s">
        <v>366</v>
      </c>
      <c r="AB15" s="238" t="s">
        <v>366</v>
      </c>
      <c r="AC15" s="238" t="s">
        <v>366</v>
      </c>
      <c r="AD15" s="238" t="s">
        <v>366</v>
      </c>
      <c r="AE15" s="238" t="s">
        <v>366</v>
      </c>
      <c r="AF15" s="93">
        <f t="shared" si="6"/>
        <v>60</v>
      </c>
      <c r="AG15" s="390"/>
      <c r="AH15" s="407" t="s">
        <v>366</v>
      </c>
      <c r="AI15" s="238" t="s">
        <v>366</v>
      </c>
      <c r="AJ15" s="252" t="s">
        <v>366</v>
      </c>
      <c r="AK15" s="238"/>
      <c r="AL15" s="238" t="s">
        <v>366</v>
      </c>
      <c r="AM15" s="252" t="s">
        <v>366</v>
      </c>
      <c r="AN15" s="238" t="s">
        <v>366</v>
      </c>
      <c r="AO15" s="115">
        <f>IF(AG15="ANO",8,0)+IF(AH15="ANO",8,0)+IF(AI15="ANO",8,0)+IF(AJ15="ANO",8,0)+IF(AK15="ANO",8,0)+IF(AL15="ANO",8,0)+IF(AM15="ANO",8,0)+IF(AN15="ANO",16,0)</f>
        <v>56</v>
      </c>
      <c r="AP15" s="390" t="s">
        <v>366</v>
      </c>
      <c r="AQ15" s="238" t="s">
        <v>366</v>
      </c>
      <c r="AR15" s="116">
        <f t="shared" si="8"/>
        <v>16</v>
      </c>
      <c r="AS15" s="566" t="s">
        <v>366</v>
      </c>
      <c r="AT15" s="252" t="s">
        <v>366</v>
      </c>
      <c r="AU15" s="573" t="s">
        <v>366</v>
      </c>
      <c r="AV15" s="118">
        <f>IF(AS15="ANO",15,0)+IF(AT15="ANO",15,0)+IF(AU15="ANO",8,0)</f>
        <v>38</v>
      </c>
      <c r="AW15" s="467">
        <f t="shared" si="9"/>
        <v>213</v>
      </c>
      <c r="AX15" s="537" t="s">
        <v>196</v>
      </c>
      <c r="AY15" s="637" t="s">
        <v>202</v>
      </c>
      <c r="AZ15" s="191">
        <f t="shared" si="10"/>
        <v>2.6788836917752095</v>
      </c>
      <c r="BA15" s="192">
        <f t="shared" si="11"/>
        <v>66.35514018691589</v>
      </c>
      <c r="BB15" s="410" t="str">
        <f t="shared" si="12"/>
        <v>Sklárny Kavalier (Sázava)</v>
      </c>
      <c r="BC15" s="612"/>
    </row>
    <row r="16" spans="1:55" ht="15" customHeight="1">
      <c r="A16" s="201" t="s">
        <v>28</v>
      </c>
      <c r="B16" s="212" t="s">
        <v>370</v>
      </c>
      <c r="C16" s="559">
        <v>17</v>
      </c>
      <c r="D16" s="103">
        <f t="shared" si="0"/>
        <v>17</v>
      </c>
      <c r="E16" s="562">
        <v>-1.9908116385911179</v>
      </c>
      <c r="F16" s="170">
        <f t="shared" si="1"/>
        <v>0</v>
      </c>
      <c r="G16" s="97">
        <f t="shared" si="2"/>
        <v>17</v>
      </c>
      <c r="H16" s="566" t="s">
        <v>366</v>
      </c>
      <c r="I16" s="100">
        <f t="shared" si="3"/>
        <v>15</v>
      </c>
      <c r="J16" s="390" t="s">
        <v>366</v>
      </c>
      <c r="K16" s="238"/>
      <c r="L16" s="2"/>
      <c r="M16" s="2"/>
      <c r="N16" s="11"/>
      <c r="O16" s="2"/>
      <c r="P16" s="108">
        <f t="shared" si="4"/>
        <v>15</v>
      </c>
      <c r="Q16" s="390"/>
      <c r="R16" s="238" t="s">
        <v>366</v>
      </c>
      <c r="S16" s="110">
        <f t="shared" si="5"/>
        <v>15</v>
      </c>
      <c r="T16" s="390" t="s">
        <v>366</v>
      </c>
      <c r="U16" s="238" t="s">
        <v>366</v>
      </c>
      <c r="V16" s="238" t="s">
        <v>366</v>
      </c>
      <c r="W16" s="238"/>
      <c r="X16" s="238"/>
      <c r="Y16" s="238" t="s">
        <v>366</v>
      </c>
      <c r="Z16" s="238" t="s">
        <v>366</v>
      </c>
      <c r="AA16" s="238"/>
      <c r="AB16" s="238" t="s">
        <v>366</v>
      </c>
      <c r="AC16" s="238" t="s">
        <v>366</v>
      </c>
      <c r="AD16" s="238" t="s">
        <v>366</v>
      </c>
      <c r="AE16" s="238" t="s">
        <v>366</v>
      </c>
      <c r="AF16" s="93">
        <f t="shared" si="6"/>
        <v>45</v>
      </c>
      <c r="AG16" s="566" t="s">
        <v>366</v>
      </c>
      <c r="AH16" s="572"/>
      <c r="AI16" s="238" t="s">
        <v>366</v>
      </c>
      <c r="AJ16" s="252" t="s">
        <v>366</v>
      </c>
      <c r="AK16" s="238" t="s">
        <v>366</v>
      </c>
      <c r="AL16" s="238" t="s">
        <v>366</v>
      </c>
      <c r="AM16" s="252"/>
      <c r="AN16" s="238" t="s">
        <v>366</v>
      </c>
      <c r="AO16" s="115">
        <f>IF(AG16="ANO",8,0)+IF(AH16="ANO",8,0)+IF(AI16="ANO",8,0)+IF(AJ16="ANO",8,0)+IF(AK16="ANO",8,0)+IF(AL16="ANO",8,0)+IF(AM16="ANO",8,0)+IF(AN16="ANO",8,0)</f>
        <v>48</v>
      </c>
      <c r="AP16" s="390" t="s">
        <v>366</v>
      </c>
      <c r="AQ16" s="238" t="s">
        <v>366</v>
      </c>
      <c r="AR16" s="116">
        <f t="shared" si="8"/>
        <v>16</v>
      </c>
      <c r="AS16" s="566" t="s">
        <v>366</v>
      </c>
      <c r="AT16" s="252" t="s">
        <v>366</v>
      </c>
      <c r="AU16" s="573"/>
      <c r="AV16" s="118">
        <f>IF(AS16="ANO",15,0)+IF(AT16="ANO",15,0)+IF(AU16="ANO",15,0)</f>
        <v>30</v>
      </c>
      <c r="AW16" s="468">
        <f t="shared" si="9"/>
        <v>201</v>
      </c>
      <c r="AX16" s="537" t="s">
        <v>7</v>
      </c>
      <c r="AY16" s="637" t="s">
        <v>201</v>
      </c>
      <c r="AZ16" s="191">
        <f t="shared" si="10"/>
        <v>2.527960666886465</v>
      </c>
      <c r="BA16" s="192">
        <f t="shared" si="11"/>
        <v>62.616822429906534</v>
      </c>
      <c r="BB16" s="410" t="str">
        <f t="shared" si="12"/>
        <v>Preciosa - Ornela a.s. (Desná v J.h.)</v>
      </c>
      <c r="BC16" s="612"/>
    </row>
    <row r="17" spans="1:55" ht="15" customHeight="1">
      <c r="A17" s="201" t="s">
        <v>46</v>
      </c>
      <c r="B17" s="212" t="s">
        <v>355</v>
      </c>
      <c r="C17" s="559">
        <v>-6</v>
      </c>
      <c r="D17" s="103">
        <f t="shared" si="0"/>
        <v>-6</v>
      </c>
      <c r="E17" s="562">
        <v>0.38461538461538464</v>
      </c>
      <c r="F17" s="170">
        <f t="shared" si="1"/>
        <v>0.38461538461538464</v>
      </c>
      <c r="G17" s="97">
        <f t="shared" si="2"/>
        <v>-5.615384615384615</v>
      </c>
      <c r="H17" s="566" t="s">
        <v>366</v>
      </c>
      <c r="I17" s="100">
        <f t="shared" si="3"/>
        <v>15</v>
      </c>
      <c r="J17" s="390"/>
      <c r="K17" s="238"/>
      <c r="L17" s="2"/>
      <c r="M17" s="2"/>
      <c r="N17" s="11"/>
      <c r="O17" s="2"/>
      <c r="P17" s="108">
        <f t="shared" si="4"/>
        <v>0</v>
      </c>
      <c r="Q17" s="390"/>
      <c r="R17" s="238" t="s">
        <v>366</v>
      </c>
      <c r="S17" s="110">
        <f t="shared" si="5"/>
        <v>15</v>
      </c>
      <c r="T17" s="390" t="s">
        <v>366</v>
      </c>
      <c r="U17" s="238" t="s">
        <v>366</v>
      </c>
      <c r="V17" s="238" t="s">
        <v>366</v>
      </c>
      <c r="W17" s="238" t="s">
        <v>366</v>
      </c>
      <c r="X17" s="238" t="s">
        <v>366</v>
      </c>
      <c r="Y17" s="238" t="s">
        <v>366</v>
      </c>
      <c r="Z17" s="238" t="s">
        <v>366</v>
      </c>
      <c r="AA17" s="238" t="s">
        <v>366</v>
      </c>
      <c r="AB17" s="238" t="s">
        <v>366</v>
      </c>
      <c r="AC17" s="238" t="s">
        <v>366</v>
      </c>
      <c r="AD17" s="238"/>
      <c r="AE17" s="238"/>
      <c r="AF17" s="93">
        <f t="shared" si="6"/>
        <v>50</v>
      </c>
      <c r="AG17" s="566" t="s">
        <v>366</v>
      </c>
      <c r="AH17" s="572"/>
      <c r="AI17" s="252" t="s">
        <v>366</v>
      </c>
      <c r="AJ17" s="252" t="s">
        <v>366</v>
      </c>
      <c r="AK17" s="238" t="s">
        <v>366</v>
      </c>
      <c r="AL17" s="407" t="s">
        <v>366</v>
      </c>
      <c r="AM17" s="252" t="s">
        <v>366</v>
      </c>
      <c r="AN17" s="238" t="s">
        <v>366</v>
      </c>
      <c r="AO17" s="115">
        <f aca="true" t="shared" si="13" ref="AO17:AO24">IF(AG17="ANO",8,0)+IF(AH17="ANO",8,0)+IF(AI17="ANO",8,0)+IF(AJ17="ANO",8,0)+IF(AK17="ANO",8,0)+IF(AL17="ANO",8,0)+IF(AM17="ANO",8,0)+IF(AN17="ANO",16,0)</f>
        <v>64</v>
      </c>
      <c r="AP17" s="390" t="s">
        <v>366</v>
      </c>
      <c r="AQ17" s="238" t="s">
        <v>366</v>
      </c>
      <c r="AR17" s="116">
        <f t="shared" si="8"/>
        <v>16</v>
      </c>
      <c r="AS17" s="566" t="s">
        <v>366</v>
      </c>
      <c r="AT17" s="252" t="s">
        <v>366</v>
      </c>
      <c r="AU17" s="573" t="s">
        <v>366</v>
      </c>
      <c r="AV17" s="118">
        <f>IF(AS17="ANO",15,0)+IF(AT17="ANO",15,0)+IF(AU17="ANO",15,0)</f>
        <v>45</v>
      </c>
      <c r="AW17" s="468">
        <f t="shared" si="9"/>
        <v>199.3846153846154</v>
      </c>
      <c r="AX17" s="537" t="s">
        <v>8</v>
      </c>
      <c r="AY17" s="638" t="s">
        <v>203</v>
      </c>
      <c r="AZ17" s="191">
        <f t="shared" si="10"/>
        <v>2.5076441058437497</v>
      </c>
      <c r="BA17" s="192">
        <f t="shared" si="11"/>
        <v>62.11358734723221</v>
      </c>
      <c r="BB17" s="410" t="str">
        <f t="shared" si="12"/>
        <v>Thun 1794 a.s. (Nová Role)</v>
      </c>
      <c r="BC17" s="612" t="s">
        <v>698</v>
      </c>
    </row>
    <row r="18" spans="1:55" ht="15" customHeight="1">
      <c r="A18" s="201" t="s">
        <v>21</v>
      </c>
      <c r="B18" s="212" t="s">
        <v>219</v>
      </c>
      <c r="C18" s="559">
        <v>7</v>
      </c>
      <c r="D18" s="103">
        <f t="shared" si="0"/>
        <v>7</v>
      </c>
      <c r="E18" s="562">
        <v>0.34843205574912894</v>
      </c>
      <c r="F18" s="170">
        <f t="shared" si="1"/>
        <v>0.34843205574912894</v>
      </c>
      <c r="G18" s="97">
        <f t="shared" si="2"/>
        <v>7.348432055749129</v>
      </c>
      <c r="H18" s="566" t="s">
        <v>366</v>
      </c>
      <c r="I18" s="100">
        <f t="shared" si="3"/>
        <v>15</v>
      </c>
      <c r="J18" s="390" t="s">
        <v>366</v>
      </c>
      <c r="K18" s="238"/>
      <c r="L18" s="2"/>
      <c r="M18" s="2"/>
      <c r="N18" s="11"/>
      <c r="O18" s="2"/>
      <c r="P18" s="108">
        <f t="shared" si="4"/>
        <v>15</v>
      </c>
      <c r="Q18" s="390"/>
      <c r="R18" s="238" t="s">
        <v>366</v>
      </c>
      <c r="S18" s="110">
        <f t="shared" si="5"/>
        <v>15</v>
      </c>
      <c r="T18" s="390" t="s">
        <v>366</v>
      </c>
      <c r="U18" s="238" t="s">
        <v>366</v>
      </c>
      <c r="V18" s="238" t="s">
        <v>366</v>
      </c>
      <c r="W18" s="238" t="s">
        <v>366</v>
      </c>
      <c r="X18" s="238" t="s">
        <v>366</v>
      </c>
      <c r="Y18" s="238" t="s">
        <v>366</v>
      </c>
      <c r="Z18" s="238" t="s">
        <v>366</v>
      </c>
      <c r="AA18" s="238" t="s">
        <v>366</v>
      </c>
      <c r="AB18" s="238" t="s">
        <v>366</v>
      </c>
      <c r="AC18" s="238" t="s">
        <v>366</v>
      </c>
      <c r="AD18" s="238" t="s">
        <v>366</v>
      </c>
      <c r="AE18" s="238" t="s">
        <v>366</v>
      </c>
      <c r="AF18" s="93">
        <f t="shared" si="6"/>
        <v>60</v>
      </c>
      <c r="AG18" s="566"/>
      <c r="AH18" s="572"/>
      <c r="AI18" s="238" t="s">
        <v>366</v>
      </c>
      <c r="AJ18" s="252" t="s">
        <v>366</v>
      </c>
      <c r="AK18" s="238" t="s">
        <v>366</v>
      </c>
      <c r="AL18" s="407" t="s">
        <v>366</v>
      </c>
      <c r="AM18" s="252" t="s">
        <v>366</v>
      </c>
      <c r="AN18" s="238" t="s">
        <v>366</v>
      </c>
      <c r="AO18" s="115">
        <f t="shared" si="13"/>
        <v>56</v>
      </c>
      <c r="AP18" s="390" t="s">
        <v>366</v>
      </c>
      <c r="AQ18" s="238" t="s">
        <v>366</v>
      </c>
      <c r="AR18" s="116">
        <f t="shared" si="8"/>
        <v>16</v>
      </c>
      <c r="AS18" s="566"/>
      <c r="AT18" s="252" t="s">
        <v>366</v>
      </c>
      <c r="AU18" s="573"/>
      <c r="AV18" s="118">
        <f>IF(AS18="ANO",15,0)+IF(AT18="ANO",15,0)+IF(AU18="ANO",15,0)</f>
        <v>15</v>
      </c>
      <c r="AW18" s="468">
        <f t="shared" si="9"/>
        <v>199.34843205574913</v>
      </c>
      <c r="AX18" s="537" t="s">
        <v>9</v>
      </c>
      <c r="AY18" s="637" t="s">
        <v>7</v>
      </c>
      <c r="AZ18" s="191">
        <f t="shared" si="10"/>
        <v>2.5071890310568294</v>
      </c>
      <c r="BA18" s="192">
        <f t="shared" si="11"/>
        <v>62.10231528216483</v>
      </c>
      <c r="BB18" s="410" t="str">
        <f t="shared" si="12"/>
        <v>Laufen CZ s.r.o., provozovna Bechyně</v>
      </c>
      <c r="BC18" s="612"/>
    </row>
    <row r="19" spans="1:55" ht="15" customHeight="1">
      <c r="A19" s="201" t="s">
        <v>17</v>
      </c>
      <c r="B19" s="212" t="s">
        <v>604</v>
      </c>
      <c r="C19" s="559">
        <v>-1</v>
      </c>
      <c r="D19" s="103">
        <f t="shared" si="0"/>
        <v>-1</v>
      </c>
      <c r="E19" s="404">
        <v>-0.5424954792043399</v>
      </c>
      <c r="F19" s="170">
        <f t="shared" si="1"/>
        <v>0</v>
      </c>
      <c r="G19" s="97">
        <f t="shared" si="2"/>
        <v>-1</v>
      </c>
      <c r="H19" s="566" t="s">
        <v>366</v>
      </c>
      <c r="I19" s="100">
        <f t="shared" si="3"/>
        <v>15</v>
      </c>
      <c r="J19" s="390" t="s">
        <v>366</v>
      </c>
      <c r="K19" s="238"/>
      <c r="L19" s="2"/>
      <c r="M19" s="2"/>
      <c r="N19" s="11"/>
      <c r="O19" s="2"/>
      <c r="P19" s="108">
        <f t="shared" si="4"/>
        <v>15</v>
      </c>
      <c r="Q19" s="390"/>
      <c r="R19" s="238" t="s">
        <v>366</v>
      </c>
      <c r="S19" s="110">
        <f t="shared" si="5"/>
        <v>15</v>
      </c>
      <c r="T19" s="390" t="s">
        <v>366</v>
      </c>
      <c r="U19" s="238" t="s">
        <v>366</v>
      </c>
      <c r="V19" s="238" t="s">
        <v>366</v>
      </c>
      <c r="W19" s="238" t="s">
        <v>366</v>
      </c>
      <c r="X19" s="238" t="s">
        <v>366</v>
      </c>
      <c r="Y19" s="238" t="s">
        <v>366</v>
      </c>
      <c r="Z19" s="238" t="s">
        <v>366</v>
      </c>
      <c r="AA19" s="238" t="s">
        <v>366</v>
      </c>
      <c r="AB19" s="238" t="s">
        <v>366</v>
      </c>
      <c r="AC19" s="238" t="s">
        <v>366</v>
      </c>
      <c r="AD19" s="238" t="s">
        <v>366</v>
      </c>
      <c r="AE19" s="238" t="s">
        <v>366</v>
      </c>
      <c r="AF19" s="93">
        <f t="shared" si="6"/>
        <v>60</v>
      </c>
      <c r="AG19" s="566" t="s">
        <v>366</v>
      </c>
      <c r="AH19" s="572"/>
      <c r="AI19" s="252" t="s">
        <v>366</v>
      </c>
      <c r="AJ19" s="252"/>
      <c r="AK19" s="238" t="s">
        <v>366</v>
      </c>
      <c r="AL19" s="407" t="s">
        <v>366</v>
      </c>
      <c r="AM19" s="252" t="s">
        <v>366</v>
      </c>
      <c r="AN19" s="252" t="s">
        <v>366</v>
      </c>
      <c r="AO19" s="115">
        <f t="shared" si="13"/>
        <v>56</v>
      </c>
      <c r="AP19" s="390" t="s">
        <v>366</v>
      </c>
      <c r="AQ19" s="238" t="s">
        <v>366</v>
      </c>
      <c r="AR19" s="116">
        <f t="shared" si="8"/>
        <v>16</v>
      </c>
      <c r="AS19" s="566"/>
      <c r="AT19" s="252" t="s">
        <v>366</v>
      </c>
      <c r="AU19" s="573" t="s">
        <v>366</v>
      </c>
      <c r="AV19" s="118">
        <f>IF(AS19="ANO",15,0)+IF(AT19="ANO",15,0)+IF(AU19="ANO",8,0)</f>
        <v>23</v>
      </c>
      <c r="AW19" s="467">
        <f t="shared" si="9"/>
        <v>199</v>
      </c>
      <c r="AX19" s="537" t="s">
        <v>10</v>
      </c>
      <c r="AY19" s="637" t="s">
        <v>12</v>
      </c>
      <c r="AZ19" s="191">
        <f t="shared" si="10"/>
        <v>2.5028068294050074</v>
      </c>
      <c r="BA19" s="192">
        <f t="shared" si="11"/>
        <v>61.99376947040498</v>
      </c>
      <c r="BB19" s="410" t="str">
        <f t="shared" si="12"/>
        <v>Ideal Standard s.r.o. (Teplice)</v>
      </c>
      <c r="BC19" s="612"/>
    </row>
    <row r="20" spans="1:55" ht="15" customHeight="1">
      <c r="A20" s="631" t="s">
        <v>203</v>
      </c>
      <c r="B20" s="644" t="s">
        <v>632</v>
      </c>
      <c r="C20" s="559">
        <v>4</v>
      </c>
      <c r="D20" s="103">
        <f t="shared" si="0"/>
        <v>4</v>
      </c>
      <c r="E20" s="404">
        <v>-1.1235955056179776</v>
      </c>
      <c r="F20" s="170">
        <f t="shared" si="1"/>
        <v>0</v>
      </c>
      <c r="G20" s="97">
        <f t="shared" si="2"/>
        <v>4</v>
      </c>
      <c r="H20" s="566" t="s">
        <v>366</v>
      </c>
      <c r="I20" s="100">
        <f t="shared" si="3"/>
        <v>15</v>
      </c>
      <c r="J20" s="390" t="s">
        <v>366</v>
      </c>
      <c r="K20" s="238"/>
      <c r="L20" s="2"/>
      <c r="M20" s="2"/>
      <c r="N20" s="2"/>
      <c r="O20" s="2"/>
      <c r="P20" s="108">
        <f t="shared" si="4"/>
        <v>15</v>
      </c>
      <c r="Q20" s="390"/>
      <c r="R20" s="238" t="s">
        <v>366</v>
      </c>
      <c r="S20" s="110">
        <f t="shared" si="5"/>
        <v>15</v>
      </c>
      <c r="T20" s="390" t="s">
        <v>366</v>
      </c>
      <c r="U20" s="238" t="s">
        <v>366</v>
      </c>
      <c r="V20" s="238" t="s">
        <v>366</v>
      </c>
      <c r="W20" s="238" t="s">
        <v>366</v>
      </c>
      <c r="X20" s="238" t="s">
        <v>366</v>
      </c>
      <c r="Y20" s="238" t="s">
        <v>366</v>
      </c>
      <c r="Z20" s="238" t="s">
        <v>366</v>
      </c>
      <c r="AA20" s="238" t="s">
        <v>366</v>
      </c>
      <c r="AB20" s="238" t="s">
        <v>366</v>
      </c>
      <c r="AC20" s="238" t="s">
        <v>366</v>
      </c>
      <c r="AD20" s="238" t="s">
        <v>366</v>
      </c>
      <c r="AE20" s="238" t="s">
        <v>366</v>
      </c>
      <c r="AF20" s="93">
        <f t="shared" si="6"/>
        <v>60</v>
      </c>
      <c r="AG20" s="390" t="s">
        <v>366</v>
      </c>
      <c r="AH20" s="407"/>
      <c r="AI20" s="238" t="s">
        <v>366</v>
      </c>
      <c r="AJ20" s="252"/>
      <c r="AK20" s="238" t="s">
        <v>366</v>
      </c>
      <c r="AL20" s="252" t="s">
        <v>366</v>
      </c>
      <c r="AM20" s="252" t="s">
        <v>366</v>
      </c>
      <c r="AN20" s="252" t="s">
        <v>366</v>
      </c>
      <c r="AO20" s="115">
        <f t="shared" si="13"/>
        <v>56</v>
      </c>
      <c r="AP20" s="390" t="s">
        <v>366</v>
      </c>
      <c r="AQ20" s="238"/>
      <c r="AR20" s="116">
        <f t="shared" si="8"/>
        <v>8</v>
      </c>
      <c r="AS20" s="390"/>
      <c r="AT20" s="238" t="s">
        <v>366</v>
      </c>
      <c r="AU20" s="573" t="s">
        <v>366</v>
      </c>
      <c r="AV20" s="118">
        <f>IF(AS20="ANO",15,0)+IF(AT20="ANO",15,0)+IF(AU20="ANO",8,0)</f>
        <v>23</v>
      </c>
      <c r="AW20" s="467">
        <f t="shared" si="9"/>
        <v>196</v>
      </c>
      <c r="AX20" s="537" t="s">
        <v>11</v>
      </c>
      <c r="AY20" s="637" t="s">
        <v>14</v>
      </c>
      <c r="AZ20" s="191">
        <f t="shared" si="10"/>
        <v>2.465076073182822</v>
      </c>
      <c r="BA20" s="192">
        <f t="shared" si="11"/>
        <v>61.059190031152646</v>
      </c>
      <c r="BB20" s="649" t="str">
        <f t="shared" si="12"/>
        <v>AGC Flat Glass Czech a.s., závod Kryry</v>
      </c>
      <c r="BC20" s="612"/>
    </row>
    <row r="21" spans="1:55" ht="15" customHeight="1">
      <c r="A21" s="201" t="s">
        <v>198</v>
      </c>
      <c r="B21" s="258" t="s">
        <v>372</v>
      </c>
      <c r="C21" s="559">
        <v>13</v>
      </c>
      <c r="D21" s="103">
        <f t="shared" si="0"/>
        <v>13</v>
      </c>
      <c r="E21" s="404">
        <v>11.11111111111111</v>
      </c>
      <c r="F21" s="170">
        <f t="shared" si="1"/>
        <v>11.11111111111111</v>
      </c>
      <c r="G21" s="97">
        <f t="shared" si="2"/>
        <v>24.11111111111111</v>
      </c>
      <c r="H21" s="566" t="s">
        <v>366</v>
      </c>
      <c r="I21" s="100">
        <f t="shared" si="3"/>
        <v>15</v>
      </c>
      <c r="J21" s="390" t="s">
        <v>366</v>
      </c>
      <c r="K21" s="238"/>
      <c r="L21" s="2"/>
      <c r="M21" s="2"/>
      <c r="N21" s="2"/>
      <c r="O21" s="2"/>
      <c r="P21" s="108">
        <f t="shared" si="4"/>
        <v>15</v>
      </c>
      <c r="Q21" s="390"/>
      <c r="R21" s="238" t="s">
        <v>366</v>
      </c>
      <c r="S21" s="110">
        <f t="shared" si="5"/>
        <v>15</v>
      </c>
      <c r="T21" s="390"/>
      <c r="U21" s="238"/>
      <c r="V21" s="238" t="s">
        <v>366</v>
      </c>
      <c r="W21" s="238" t="s">
        <v>366</v>
      </c>
      <c r="X21" s="238"/>
      <c r="Y21" s="238" t="s">
        <v>366</v>
      </c>
      <c r="Z21" s="238" t="s">
        <v>366</v>
      </c>
      <c r="AA21" s="238" t="s">
        <v>366</v>
      </c>
      <c r="AB21" s="238" t="s">
        <v>366</v>
      </c>
      <c r="AC21" s="238"/>
      <c r="AD21" s="238" t="s">
        <v>366</v>
      </c>
      <c r="AE21" s="238" t="s">
        <v>366</v>
      </c>
      <c r="AF21" s="93">
        <f t="shared" si="6"/>
        <v>40</v>
      </c>
      <c r="AG21" s="566"/>
      <c r="AH21" s="572"/>
      <c r="AI21" s="252" t="s">
        <v>366</v>
      </c>
      <c r="AJ21" s="252"/>
      <c r="AK21" s="238" t="s">
        <v>366</v>
      </c>
      <c r="AL21" s="407" t="s">
        <v>366</v>
      </c>
      <c r="AM21" s="252"/>
      <c r="AN21" s="252" t="s">
        <v>366</v>
      </c>
      <c r="AO21" s="115">
        <f t="shared" si="13"/>
        <v>40</v>
      </c>
      <c r="AP21" s="390"/>
      <c r="AQ21" s="238" t="s">
        <v>366</v>
      </c>
      <c r="AR21" s="116">
        <f t="shared" si="8"/>
        <v>8</v>
      </c>
      <c r="AS21" s="566"/>
      <c r="AT21" s="252" t="s">
        <v>366</v>
      </c>
      <c r="AU21" s="573" t="s">
        <v>366</v>
      </c>
      <c r="AV21" s="118">
        <f>IF(AS21="ANO",15,0)+IF(AT21="ANO",15,0)+IF(AU21="ANO",15,0)</f>
        <v>30</v>
      </c>
      <c r="AW21" s="467">
        <f t="shared" si="9"/>
        <v>187.11111111111111</v>
      </c>
      <c r="AX21" s="537" t="s">
        <v>12</v>
      </c>
      <c r="AY21" s="637" t="s">
        <v>22</v>
      </c>
      <c r="AZ21" s="191">
        <f t="shared" si="10"/>
        <v>2.3532812399319</v>
      </c>
      <c r="BA21" s="192">
        <f t="shared" si="11"/>
        <v>58.29006576670128</v>
      </c>
      <c r="BB21" s="411" t="str">
        <f t="shared" si="12"/>
        <v>AGC Flat Glass Czech a.s., závod Barevka (Dubí)</v>
      </c>
      <c r="BC21" s="612" t="s">
        <v>100</v>
      </c>
    </row>
    <row r="22" spans="1:55" ht="15" customHeight="1">
      <c r="A22" s="201" t="s">
        <v>199</v>
      </c>
      <c r="B22" s="212" t="s">
        <v>408</v>
      </c>
      <c r="C22" s="559">
        <v>-14</v>
      </c>
      <c r="D22" s="103">
        <f t="shared" si="0"/>
        <v>-14</v>
      </c>
      <c r="E22" s="404">
        <v>-0.30816640986132515</v>
      </c>
      <c r="F22" s="170">
        <f t="shared" si="1"/>
        <v>0</v>
      </c>
      <c r="G22" s="97">
        <f t="shared" si="2"/>
        <v>-14</v>
      </c>
      <c r="H22" s="566" t="s">
        <v>366</v>
      </c>
      <c r="I22" s="100">
        <f t="shared" si="3"/>
        <v>15</v>
      </c>
      <c r="J22" s="390" t="s">
        <v>366</v>
      </c>
      <c r="K22" s="238"/>
      <c r="L22" s="2"/>
      <c r="M22" s="2"/>
      <c r="N22" s="11"/>
      <c r="O22" s="2"/>
      <c r="P22" s="108">
        <f t="shared" si="4"/>
        <v>15</v>
      </c>
      <c r="Q22" s="390"/>
      <c r="R22" s="238" t="s">
        <v>366</v>
      </c>
      <c r="S22" s="110">
        <f t="shared" si="5"/>
        <v>15</v>
      </c>
      <c r="T22" s="390" t="s">
        <v>366</v>
      </c>
      <c r="U22" s="238" t="s">
        <v>366</v>
      </c>
      <c r="V22" s="238" t="s">
        <v>366</v>
      </c>
      <c r="W22" s="238" t="s">
        <v>366</v>
      </c>
      <c r="X22" s="238" t="s">
        <v>366</v>
      </c>
      <c r="Y22" s="238" t="s">
        <v>366</v>
      </c>
      <c r="Z22" s="238" t="s">
        <v>366</v>
      </c>
      <c r="AA22" s="238" t="s">
        <v>366</v>
      </c>
      <c r="AB22" s="238" t="s">
        <v>366</v>
      </c>
      <c r="AC22" s="238" t="s">
        <v>366</v>
      </c>
      <c r="AD22" s="238" t="s">
        <v>366</v>
      </c>
      <c r="AE22" s="238" t="s">
        <v>366</v>
      </c>
      <c r="AF22" s="93">
        <f t="shared" si="6"/>
        <v>60</v>
      </c>
      <c r="AG22" s="390"/>
      <c r="AH22" s="407"/>
      <c r="AI22" s="238" t="s">
        <v>366</v>
      </c>
      <c r="AJ22" s="238" t="s">
        <v>366</v>
      </c>
      <c r="AK22" s="407"/>
      <c r="AL22" s="407" t="s">
        <v>366</v>
      </c>
      <c r="AM22" s="252" t="s">
        <v>366</v>
      </c>
      <c r="AN22" s="252" t="s">
        <v>366</v>
      </c>
      <c r="AO22" s="115">
        <f t="shared" si="13"/>
        <v>48</v>
      </c>
      <c r="AP22" s="390" t="s">
        <v>366</v>
      </c>
      <c r="AQ22" s="238" t="s">
        <v>366</v>
      </c>
      <c r="AR22" s="116">
        <f t="shared" si="8"/>
        <v>16</v>
      </c>
      <c r="AS22" s="566"/>
      <c r="AT22" s="252" t="s">
        <v>366</v>
      </c>
      <c r="AU22" s="573" t="s">
        <v>366</v>
      </c>
      <c r="AV22" s="118">
        <f>IF(AS22="ANO",15,0)+IF(AT22="ANO",15,0)+IF(AU22="ANO",8,0)</f>
        <v>23</v>
      </c>
      <c r="AW22" s="467">
        <f t="shared" si="9"/>
        <v>178</v>
      </c>
      <c r="AX22" s="537" t="s">
        <v>13</v>
      </c>
      <c r="AY22" s="637" t="s">
        <v>18</v>
      </c>
      <c r="AZ22" s="191">
        <f t="shared" si="10"/>
        <v>2.2386915358497057</v>
      </c>
      <c r="BA22" s="192">
        <f t="shared" si="11"/>
        <v>55.45171339563863</v>
      </c>
      <c r="BB22" s="410" t="str">
        <f t="shared" si="12"/>
        <v>Adfors - LCP (Litomyšl)</v>
      </c>
      <c r="BC22" s="612"/>
    </row>
    <row r="23" spans="1:55" ht="15" customHeight="1">
      <c r="A23" s="201" t="s">
        <v>18</v>
      </c>
      <c r="B23" s="212" t="s">
        <v>606</v>
      </c>
      <c r="C23" s="559">
        <v>-6</v>
      </c>
      <c r="D23" s="103">
        <f t="shared" si="0"/>
        <v>-6</v>
      </c>
      <c r="E23" s="404">
        <v>-4.123711340206185</v>
      </c>
      <c r="F23" s="170">
        <f t="shared" si="1"/>
        <v>0</v>
      </c>
      <c r="G23" s="97">
        <f t="shared" si="2"/>
        <v>-6</v>
      </c>
      <c r="H23" s="566" t="s">
        <v>366</v>
      </c>
      <c r="I23" s="100">
        <f t="shared" si="3"/>
        <v>15</v>
      </c>
      <c r="J23" s="390" t="s">
        <v>366</v>
      </c>
      <c r="K23" s="238"/>
      <c r="L23" s="2"/>
      <c r="M23" s="2"/>
      <c r="N23" s="11"/>
      <c r="O23" s="2"/>
      <c r="P23" s="108">
        <f t="shared" si="4"/>
        <v>15</v>
      </c>
      <c r="Q23" s="390"/>
      <c r="R23" s="238" t="s">
        <v>366</v>
      </c>
      <c r="S23" s="110">
        <f t="shared" si="5"/>
        <v>15</v>
      </c>
      <c r="T23" s="390" t="s">
        <v>366</v>
      </c>
      <c r="U23" s="238" t="s">
        <v>366</v>
      </c>
      <c r="V23" s="238" t="s">
        <v>366</v>
      </c>
      <c r="W23" s="238" t="s">
        <v>366</v>
      </c>
      <c r="X23" s="238" t="s">
        <v>366</v>
      </c>
      <c r="Y23" s="238" t="s">
        <v>366</v>
      </c>
      <c r="Z23" s="238" t="s">
        <v>366</v>
      </c>
      <c r="AA23" s="238" t="s">
        <v>366</v>
      </c>
      <c r="AB23" s="238" t="s">
        <v>366</v>
      </c>
      <c r="AC23" s="238" t="s">
        <v>366</v>
      </c>
      <c r="AD23" s="238" t="s">
        <v>366</v>
      </c>
      <c r="AE23" s="238" t="s">
        <v>366</v>
      </c>
      <c r="AF23" s="93">
        <f t="shared" si="6"/>
        <v>60</v>
      </c>
      <c r="AG23" s="566" t="s">
        <v>366</v>
      </c>
      <c r="AH23" s="572"/>
      <c r="AI23" s="252" t="s">
        <v>366</v>
      </c>
      <c r="AJ23" s="252"/>
      <c r="AK23" s="238" t="s">
        <v>366</v>
      </c>
      <c r="AL23" s="407" t="s">
        <v>366</v>
      </c>
      <c r="AM23" s="252"/>
      <c r="AN23" s="252"/>
      <c r="AO23" s="115">
        <f t="shared" si="13"/>
        <v>32</v>
      </c>
      <c r="AP23" s="390" t="s">
        <v>366</v>
      </c>
      <c r="AQ23" s="238" t="s">
        <v>366</v>
      </c>
      <c r="AR23" s="116">
        <f t="shared" si="8"/>
        <v>16</v>
      </c>
      <c r="AS23" s="566"/>
      <c r="AT23" s="252" t="s">
        <v>366</v>
      </c>
      <c r="AU23" s="573" t="s">
        <v>366</v>
      </c>
      <c r="AV23" s="118">
        <f>IF(AS23="ANO",15,0)+IF(AT23="ANO",15,0)+IF(AU23="ANO",15,0)</f>
        <v>30</v>
      </c>
      <c r="AW23" s="467">
        <f t="shared" si="9"/>
        <v>177</v>
      </c>
      <c r="AX23" s="537" t="s">
        <v>14</v>
      </c>
      <c r="AY23" s="637" t="s">
        <v>19</v>
      </c>
      <c r="AZ23" s="191">
        <f t="shared" si="10"/>
        <v>2.2261146171089767</v>
      </c>
      <c r="BA23" s="192">
        <f t="shared" si="11"/>
        <v>55.140186915887845</v>
      </c>
      <c r="BB23" s="410" t="str">
        <f t="shared" si="12"/>
        <v>Jablonex (Zásada)</v>
      </c>
      <c r="BC23" s="612"/>
    </row>
    <row r="24" spans="1:55" ht="15" customHeight="1">
      <c r="A24" s="201" t="s">
        <v>49</v>
      </c>
      <c r="B24" s="210" t="s">
        <v>603</v>
      </c>
      <c r="C24" s="559">
        <v>16</v>
      </c>
      <c r="D24" s="103">
        <f t="shared" si="0"/>
        <v>16</v>
      </c>
      <c r="E24" s="404">
        <v>-1.0309278350515463</v>
      </c>
      <c r="F24" s="170">
        <f t="shared" si="1"/>
        <v>0</v>
      </c>
      <c r="G24" s="97">
        <f t="shared" si="2"/>
        <v>16</v>
      </c>
      <c r="H24" s="566" t="s">
        <v>366</v>
      </c>
      <c r="I24" s="100">
        <f t="shared" si="3"/>
        <v>15</v>
      </c>
      <c r="J24" s="390" t="s">
        <v>366</v>
      </c>
      <c r="K24" s="238"/>
      <c r="L24" s="2"/>
      <c r="M24" s="2"/>
      <c r="N24" s="11"/>
      <c r="O24" s="2"/>
      <c r="P24" s="108">
        <f t="shared" si="4"/>
        <v>15</v>
      </c>
      <c r="Q24" s="390"/>
      <c r="R24" s="238" t="s">
        <v>366</v>
      </c>
      <c r="S24" s="110">
        <f t="shared" si="5"/>
        <v>15</v>
      </c>
      <c r="T24" s="390" t="s">
        <v>366</v>
      </c>
      <c r="U24" s="238" t="s">
        <v>366</v>
      </c>
      <c r="V24" s="238"/>
      <c r="W24" s="238"/>
      <c r="X24" s="238" t="s">
        <v>366</v>
      </c>
      <c r="Y24" s="238" t="s">
        <v>366</v>
      </c>
      <c r="Z24" s="238" t="s">
        <v>366</v>
      </c>
      <c r="AA24" s="238" t="s">
        <v>366</v>
      </c>
      <c r="AB24" s="238"/>
      <c r="AC24" s="238"/>
      <c r="AD24" s="238"/>
      <c r="AE24" s="238" t="s">
        <v>366</v>
      </c>
      <c r="AF24" s="93">
        <f t="shared" si="6"/>
        <v>35</v>
      </c>
      <c r="AG24" s="390"/>
      <c r="AH24" s="407"/>
      <c r="AI24" s="238" t="s">
        <v>366</v>
      </c>
      <c r="AJ24" s="252" t="s">
        <v>366</v>
      </c>
      <c r="AK24" s="238"/>
      <c r="AL24" s="407" t="s">
        <v>366</v>
      </c>
      <c r="AM24" s="252"/>
      <c r="AN24" s="252" t="s">
        <v>366</v>
      </c>
      <c r="AO24" s="115">
        <f t="shared" si="13"/>
        <v>40</v>
      </c>
      <c r="AP24" s="390" t="s">
        <v>366</v>
      </c>
      <c r="AQ24" s="238" t="s">
        <v>366</v>
      </c>
      <c r="AR24" s="116">
        <f t="shared" si="8"/>
        <v>16</v>
      </c>
      <c r="AS24" s="566"/>
      <c r="AT24" s="252" t="s">
        <v>366</v>
      </c>
      <c r="AU24" s="573" t="s">
        <v>366</v>
      </c>
      <c r="AV24" s="118">
        <f>IF(AS24="ANO",15,0)+IF(AT24="ANO",15,0)+IF(AU24="ANO",8,0)</f>
        <v>23</v>
      </c>
      <c r="AW24" s="467">
        <f t="shared" si="9"/>
        <v>175</v>
      </c>
      <c r="AX24" s="537" t="s">
        <v>15</v>
      </c>
      <c r="AY24" s="637" t="s">
        <v>9</v>
      </c>
      <c r="AZ24" s="191">
        <f t="shared" si="10"/>
        <v>2.2009607796275192</v>
      </c>
      <c r="BA24" s="192">
        <f t="shared" si="11"/>
        <v>54.51713395638629</v>
      </c>
      <c r="BB24" s="410" t="str">
        <f t="shared" si="12"/>
        <v>Vetropack Moravia Glass, akciová společnost (Kyjov)</v>
      </c>
      <c r="BC24" s="612" t="s">
        <v>689</v>
      </c>
    </row>
    <row r="25" spans="1:55" ht="15" customHeight="1">
      <c r="A25" s="201" t="s">
        <v>200</v>
      </c>
      <c r="B25" s="280" t="s">
        <v>208</v>
      </c>
      <c r="C25" s="559">
        <v>4</v>
      </c>
      <c r="D25" s="103">
        <f t="shared" si="0"/>
        <v>4</v>
      </c>
      <c r="E25" s="404">
        <v>8.695652173913043</v>
      </c>
      <c r="F25" s="170">
        <f t="shared" si="1"/>
        <v>8.695652173913043</v>
      </c>
      <c r="G25" s="97">
        <f t="shared" si="2"/>
        <v>12.695652173913043</v>
      </c>
      <c r="H25" s="566" t="s">
        <v>366</v>
      </c>
      <c r="I25" s="100">
        <f t="shared" si="3"/>
        <v>15</v>
      </c>
      <c r="J25" s="390" t="s">
        <v>366</v>
      </c>
      <c r="K25" s="238"/>
      <c r="L25" s="2"/>
      <c r="M25" s="2"/>
      <c r="N25" s="2"/>
      <c r="O25" s="2"/>
      <c r="P25" s="108">
        <f t="shared" si="4"/>
        <v>15</v>
      </c>
      <c r="Q25" s="390"/>
      <c r="R25" s="238" t="s">
        <v>366</v>
      </c>
      <c r="S25" s="110">
        <f t="shared" si="5"/>
        <v>15</v>
      </c>
      <c r="T25" s="390" t="s">
        <v>366</v>
      </c>
      <c r="U25" s="238" t="s">
        <v>366</v>
      </c>
      <c r="V25" s="238" t="s">
        <v>366</v>
      </c>
      <c r="W25" s="238" t="s">
        <v>366</v>
      </c>
      <c r="X25" s="238" t="s">
        <v>366</v>
      </c>
      <c r="Y25" s="238" t="s">
        <v>366</v>
      </c>
      <c r="Z25" s="238" t="s">
        <v>366</v>
      </c>
      <c r="AA25" s="238" t="s">
        <v>366</v>
      </c>
      <c r="AB25" s="238" t="s">
        <v>366</v>
      </c>
      <c r="AC25" s="238" t="s">
        <v>366</v>
      </c>
      <c r="AD25" s="238" t="s">
        <v>366</v>
      </c>
      <c r="AE25" s="238" t="s">
        <v>366</v>
      </c>
      <c r="AF25" s="93">
        <f t="shared" si="6"/>
        <v>60</v>
      </c>
      <c r="AG25" s="566"/>
      <c r="AH25" s="572"/>
      <c r="AI25" s="252" t="s">
        <v>366</v>
      </c>
      <c r="AJ25" s="252" t="s">
        <v>366</v>
      </c>
      <c r="AK25" s="238"/>
      <c r="AL25" s="407" t="s">
        <v>366</v>
      </c>
      <c r="AM25" s="252" t="s">
        <v>366</v>
      </c>
      <c r="AN25" s="238" t="s">
        <v>366</v>
      </c>
      <c r="AO25" s="115">
        <f>IF(AG25="ANO",8,0)+IF(AH25="ANO",8,0)+IF(AI25="ANO",8,0)+IF(AJ25="ANO",8,0)+IF(AK25="ANO",8,0)+IF(AL25="ANO",8,0)+IF(AM25="ANO",8,0)+IF(AN25="ANO",8,0)</f>
        <v>40</v>
      </c>
      <c r="AP25" s="390" t="s">
        <v>366</v>
      </c>
      <c r="AQ25" s="238" t="s">
        <v>366</v>
      </c>
      <c r="AR25" s="116">
        <f t="shared" si="8"/>
        <v>16</v>
      </c>
      <c r="AS25" s="566"/>
      <c r="AT25" s="252"/>
      <c r="AU25" s="573"/>
      <c r="AV25" s="118">
        <f>IF(AS25="ANO",15,0)+IF(AT25="ANO",15,0)+IF(AU25="ANO",15,0)</f>
        <v>0</v>
      </c>
      <c r="AW25" s="467">
        <f t="shared" si="9"/>
        <v>173.69565217391306</v>
      </c>
      <c r="AX25" s="537" t="s">
        <v>16</v>
      </c>
      <c r="AY25" s="637" t="s">
        <v>24</v>
      </c>
      <c r="AZ25" s="191">
        <f t="shared" si="10"/>
        <v>2.184556103009178</v>
      </c>
      <c r="BA25" s="192">
        <f t="shared" si="11"/>
        <v>54.11079506975484</v>
      </c>
      <c r="BB25" s="411" t="str">
        <f t="shared" si="12"/>
        <v>AGC Flat Glass Czech a.s., závod Oloví</v>
      </c>
      <c r="BC25" s="612" t="s">
        <v>107</v>
      </c>
    </row>
    <row r="26" spans="1:55" ht="15" customHeight="1">
      <c r="A26" s="201" t="s">
        <v>47</v>
      </c>
      <c r="B26" s="212" t="s">
        <v>605</v>
      </c>
      <c r="C26" s="559">
        <v>-6</v>
      </c>
      <c r="D26" s="103">
        <f t="shared" si="0"/>
        <v>-6</v>
      </c>
      <c r="E26" s="404">
        <v>-0.9523809523809524</v>
      </c>
      <c r="F26" s="170">
        <f t="shared" si="1"/>
        <v>0</v>
      </c>
      <c r="G26" s="97">
        <f t="shared" si="2"/>
        <v>-6</v>
      </c>
      <c r="H26" s="566" t="s">
        <v>366</v>
      </c>
      <c r="I26" s="100">
        <f t="shared" si="3"/>
        <v>15</v>
      </c>
      <c r="J26" s="238" t="s">
        <v>366</v>
      </c>
      <c r="K26" s="238"/>
      <c r="L26" s="2"/>
      <c r="M26" s="2"/>
      <c r="N26" s="11"/>
      <c r="O26" s="2"/>
      <c r="P26" s="108">
        <f t="shared" si="4"/>
        <v>15</v>
      </c>
      <c r="Q26" s="238"/>
      <c r="R26" s="238" t="s">
        <v>366</v>
      </c>
      <c r="S26" s="110">
        <f t="shared" si="5"/>
        <v>15</v>
      </c>
      <c r="T26" s="390"/>
      <c r="U26" s="238"/>
      <c r="V26" s="238"/>
      <c r="W26" s="238"/>
      <c r="X26" s="238" t="s">
        <v>366</v>
      </c>
      <c r="Y26" s="238"/>
      <c r="Z26" s="238" t="s">
        <v>366</v>
      </c>
      <c r="AA26" s="238" t="s">
        <v>366</v>
      </c>
      <c r="AB26" s="238"/>
      <c r="AC26" s="238" t="s">
        <v>366</v>
      </c>
      <c r="AD26" s="238"/>
      <c r="AE26" s="238" t="s">
        <v>366</v>
      </c>
      <c r="AF26" s="93">
        <f t="shared" si="6"/>
        <v>25</v>
      </c>
      <c r="AG26" s="566" t="s">
        <v>366</v>
      </c>
      <c r="AH26" s="572"/>
      <c r="AI26" s="252"/>
      <c r="AJ26" s="252" t="s">
        <v>366</v>
      </c>
      <c r="AK26" s="238" t="s">
        <v>366</v>
      </c>
      <c r="AL26" s="407" t="s">
        <v>366</v>
      </c>
      <c r="AM26" s="252" t="s">
        <v>366</v>
      </c>
      <c r="AN26" s="252" t="s">
        <v>366</v>
      </c>
      <c r="AO26" s="115">
        <f>IF(AG26="ANO",8,0)+IF(AH26="ANO",8,0)+IF(AI26="ANO",8,0)+IF(AJ26="ANO",8,0)+IF(AK26="ANO",8,0)+IF(AL26="ANO",8,0)+IF(AM26="ANO",8,0)+IF(AN26="ANO",8,0)</f>
        <v>48</v>
      </c>
      <c r="AP26" s="390" t="s">
        <v>366</v>
      </c>
      <c r="AQ26" s="238" t="s">
        <v>366</v>
      </c>
      <c r="AR26" s="116">
        <f t="shared" si="8"/>
        <v>16</v>
      </c>
      <c r="AS26" s="238" t="s">
        <v>366</v>
      </c>
      <c r="AT26" s="238" t="s">
        <v>366</v>
      </c>
      <c r="AU26" s="573" t="s">
        <v>366</v>
      </c>
      <c r="AV26" s="118">
        <f>IF(AS26="ANO",15,0)+IF(AT26="ANO",15,0)+IF(AU26="ANO",15,0)</f>
        <v>45</v>
      </c>
      <c r="AW26" s="467">
        <f t="shared" si="9"/>
        <v>173</v>
      </c>
      <c r="AX26" s="537" t="s">
        <v>17</v>
      </c>
      <c r="AY26" s="637" t="s">
        <v>15</v>
      </c>
      <c r="AZ26" s="191">
        <f t="shared" si="10"/>
        <v>2.175806942146062</v>
      </c>
      <c r="BA26" s="192">
        <f t="shared" si="11"/>
        <v>53.89408099688473</v>
      </c>
      <c r="BB26" s="410" t="str">
        <f t="shared" si="12"/>
        <v>Unifrax s.r.o. (Dubí)</v>
      </c>
      <c r="BC26" s="612"/>
    </row>
    <row r="27" spans="1:55" ht="15" customHeight="1">
      <c r="A27" s="201" t="s">
        <v>13</v>
      </c>
      <c r="B27" s="212" t="s">
        <v>610</v>
      </c>
      <c r="C27" s="559">
        <v>-5</v>
      </c>
      <c r="D27" s="103">
        <f t="shared" si="0"/>
        <v>-5</v>
      </c>
      <c r="E27" s="404">
        <v>-1.0471204188481675</v>
      </c>
      <c r="F27" s="170">
        <f t="shared" si="1"/>
        <v>0</v>
      </c>
      <c r="G27" s="97">
        <f t="shared" si="2"/>
        <v>-5</v>
      </c>
      <c r="H27" s="566"/>
      <c r="I27" s="100">
        <f t="shared" si="3"/>
        <v>0</v>
      </c>
      <c r="J27" s="390" t="s">
        <v>366</v>
      </c>
      <c r="K27" s="238"/>
      <c r="L27" s="2"/>
      <c r="M27" s="2"/>
      <c r="N27" s="11"/>
      <c r="O27" s="2"/>
      <c r="P27" s="108">
        <f t="shared" si="4"/>
        <v>15</v>
      </c>
      <c r="Q27" s="390"/>
      <c r="R27" s="238" t="s">
        <v>366</v>
      </c>
      <c r="S27" s="110">
        <f t="shared" si="5"/>
        <v>15</v>
      </c>
      <c r="T27" s="390" t="s">
        <v>366</v>
      </c>
      <c r="U27" s="238" t="s">
        <v>366</v>
      </c>
      <c r="V27" s="238" t="s">
        <v>366</v>
      </c>
      <c r="W27" s="238" t="s">
        <v>366</v>
      </c>
      <c r="X27" s="238" t="s">
        <v>366</v>
      </c>
      <c r="Y27" s="238" t="s">
        <v>366</v>
      </c>
      <c r="Z27" s="238" t="s">
        <v>366</v>
      </c>
      <c r="AA27" s="238" t="s">
        <v>366</v>
      </c>
      <c r="AB27" s="238" t="s">
        <v>366</v>
      </c>
      <c r="AC27" s="238" t="s">
        <v>366</v>
      </c>
      <c r="AD27" s="238" t="s">
        <v>366</v>
      </c>
      <c r="AE27" s="238" t="s">
        <v>366</v>
      </c>
      <c r="AF27" s="93">
        <f t="shared" si="6"/>
        <v>60</v>
      </c>
      <c r="AG27" s="566" t="s">
        <v>366</v>
      </c>
      <c r="AH27" s="572"/>
      <c r="AI27" s="252" t="s">
        <v>366</v>
      </c>
      <c r="AJ27" s="252" t="s">
        <v>366</v>
      </c>
      <c r="AK27" s="238" t="s">
        <v>366</v>
      </c>
      <c r="AL27" s="407" t="s">
        <v>366</v>
      </c>
      <c r="AM27" s="252"/>
      <c r="AN27" s="252" t="s">
        <v>366</v>
      </c>
      <c r="AO27" s="115">
        <f>IF(AG27="ANO",8,0)+IF(AH27="ANO",8,0)+IF(AI27="ANO",8,0)+IF(AJ27="ANO",8,0)+IF(AK27="ANO",8,0)+IF(AL27="ANO",8,0)+IF(AM27="ANO",8,0)+IF(AN27="ANO",8,0)</f>
        <v>48</v>
      </c>
      <c r="AP27" s="390" t="s">
        <v>366</v>
      </c>
      <c r="AQ27" s="238" t="s">
        <v>366</v>
      </c>
      <c r="AR27" s="116">
        <f t="shared" si="8"/>
        <v>16</v>
      </c>
      <c r="AS27" s="566"/>
      <c r="AT27" s="252" t="s">
        <v>366</v>
      </c>
      <c r="AU27" s="573" t="s">
        <v>366</v>
      </c>
      <c r="AV27" s="118">
        <f>IF(AS27="ANO",15,0)+IF(AT27="ANO",15,0)+IF(AU27="ANO",8,0)</f>
        <v>23</v>
      </c>
      <c r="AW27" s="467">
        <f t="shared" si="9"/>
        <v>172</v>
      </c>
      <c r="AX27" s="537" t="s">
        <v>18</v>
      </c>
      <c r="AY27" s="637" t="s">
        <v>29</v>
      </c>
      <c r="AZ27" s="191">
        <f t="shared" si="10"/>
        <v>2.163230023405333</v>
      </c>
      <c r="BA27" s="192">
        <f t="shared" si="11"/>
        <v>53.58255451713395</v>
      </c>
      <c r="BB27" s="410" t="str">
        <f t="shared" si="12"/>
        <v>Eutit s.r.o. (Stará Voda)</v>
      </c>
      <c r="BC27" s="612" t="s">
        <v>566</v>
      </c>
    </row>
    <row r="28" spans="1:55" ht="15" customHeight="1">
      <c r="A28" s="201" t="s">
        <v>30</v>
      </c>
      <c r="B28" s="643" t="s">
        <v>621</v>
      </c>
      <c r="C28" s="559">
        <v>-13</v>
      </c>
      <c r="D28" s="103">
        <f t="shared" si="0"/>
        <v>-13</v>
      </c>
      <c r="E28" s="404">
        <v>0</v>
      </c>
      <c r="F28" s="170">
        <f t="shared" si="1"/>
        <v>0</v>
      </c>
      <c r="G28" s="97">
        <f t="shared" si="2"/>
        <v>-13</v>
      </c>
      <c r="H28" s="566" t="s">
        <v>366</v>
      </c>
      <c r="I28" s="100">
        <f t="shared" si="3"/>
        <v>15</v>
      </c>
      <c r="J28" s="390" t="s">
        <v>366</v>
      </c>
      <c r="K28" s="238"/>
      <c r="L28" s="2"/>
      <c r="M28" s="2"/>
      <c r="N28" s="11"/>
      <c r="O28" s="2"/>
      <c r="P28" s="108">
        <f t="shared" si="4"/>
        <v>15</v>
      </c>
      <c r="Q28" s="390"/>
      <c r="R28" s="238" t="s">
        <v>366</v>
      </c>
      <c r="S28" s="110">
        <f t="shared" si="5"/>
        <v>15</v>
      </c>
      <c r="T28" s="390" t="s">
        <v>366</v>
      </c>
      <c r="U28" s="238" t="s">
        <v>366</v>
      </c>
      <c r="V28" s="238" t="s">
        <v>366</v>
      </c>
      <c r="W28" s="238" t="s">
        <v>366</v>
      </c>
      <c r="X28" s="238" t="s">
        <v>366</v>
      </c>
      <c r="Y28" s="238" t="s">
        <v>366</v>
      </c>
      <c r="Z28" s="238" t="s">
        <v>366</v>
      </c>
      <c r="AA28" s="238" t="s">
        <v>366</v>
      </c>
      <c r="AB28" s="238" t="s">
        <v>366</v>
      </c>
      <c r="AC28" s="238" t="s">
        <v>366</v>
      </c>
      <c r="AD28" s="238" t="s">
        <v>366</v>
      </c>
      <c r="AE28" s="238" t="s">
        <v>366</v>
      </c>
      <c r="AF28" s="93">
        <f t="shared" si="6"/>
        <v>60</v>
      </c>
      <c r="AG28" s="566" t="s">
        <v>366</v>
      </c>
      <c r="AH28" s="572"/>
      <c r="AI28" s="252" t="s">
        <v>366</v>
      </c>
      <c r="AJ28" s="252" t="s">
        <v>366</v>
      </c>
      <c r="AK28" s="238"/>
      <c r="AL28" s="407" t="s">
        <v>366</v>
      </c>
      <c r="AM28" s="252"/>
      <c r="AN28" s="238" t="s">
        <v>366</v>
      </c>
      <c r="AO28" s="115">
        <f aca="true" t="shared" si="14" ref="AO28:AO36">IF(AG28="ANO",8,0)+IF(AH28="ANO",8,0)+IF(AI28="ANO",8,0)+IF(AJ28="ANO",8,0)+IF(AK28="ANO",8,0)+IF(AL28="ANO",8,0)+IF(AM28="ANO",8,0)+IF(AN28="ANO",16,0)</f>
        <v>48</v>
      </c>
      <c r="AP28" s="390" t="s">
        <v>366</v>
      </c>
      <c r="AQ28" s="238"/>
      <c r="AR28" s="116">
        <f t="shared" si="8"/>
        <v>8</v>
      </c>
      <c r="AS28" s="566"/>
      <c r="AT28" s="252" t="s">
        <v>366</v>
      </c>
      <c r="AU28" s="573" t="s">
        <v>366</v>
      </c>
      <c r="AV28" s="118">
        <f>IF(AS28="ANO",15,0)+IF(AT28="ANO",15,0)+IF(AU28="ANO",8,0)</f>
        <v>23</v>
      </c>
      <c r="AW28" s="468">
        <f t="shared" si="9"/>
        <v>171</v>
      </c>
      <c r="AX28" s="537" t="s">
        <v>19</v>
      </c>
      <c r="AY28" s="637" t="s">
        <v>16</v>
      </c>
      <c r="AZ28" s="191">
        <f t="shared" si="10"/>
        <v>2.1506531046646047</v>
      </c>
      <c r="BA28" s="192">
        <f t="shared" si="11"/>
        <v>53.271028037383175</v>
      </c>
      <c r="BB28" s="621" t="str">
        <f t="shared" si="12"/>
        <v>Saint-Gobain Adfors CZ, s.r.o. Závod 3 - CP (Hodonice)
bývalý Moravský Krumlov</v>
      </c>
      <c r="BC28" s="612"/>
    </row>
    <row r="29" spans="1:55" ht="15" customHeight="1">
      <c r="A29" s="201" t="s">
        <v>29</v>
      </c>
      <c r="B29" s="212" t="s">
        <v>609</v>
      </c>
      <c r="C29" s="559">
        <v>-1</v>
      </c>
      <c r="D29" s="103">
        <f t="shared" si="0"/>
        <v>-1</v>
      </c>
      <c r="E29" s="404">
        <v>11.956521739130435</v>
      </c>
      <c r="F29" s="170">
        <f t="shared" si="1"/>
        <v>11.956521739130435</v>
      </c>
      <c r="G29" s="97">
        <f t="shared" si="2"/>
        <v>10.956521739130435</v>
      </c>
      <c r="H29" s="566" t="s">
        <v>366</v>
      </c>
      <c r="I29" s="100">
        <f t="shared" si="3"/>
        <v>15</v>
      </c>
      <c r="J29" s="390" t="s">
        <v>366</v>
      </c>
      <c r="K29" s="238"/>
      <c r="L29" s="2"/>
      <c r="M29" s="2"/>
      <c r="N29" s="11"/>
      <c r="O29" s="2"/>
      <c r="P29" s="108">
        <f t="shared" si="4"/>
        <v>15</v>
      </c>
      <c r="Q29" s="390"/>
      <c r="R29" s="238"/>
      <c r="S29" s="110">
        <f t="shared" si="5"/>
        <v>0</v>
      </c>
      <c r="T29" s="308" t="s">
        <v>366</v>
      </c>
      <c r="U29" s="238" t="s">
        <v>366</v>
      </c>
      <c r="V29" s="238" t="s">
        <v>366</v>
      </c>
      <c r="W29" s="238" t="s">
        <v>366</v>
      </c>
      <c r="X29" s="238" t="s">
        <v>366</v>
      </c>
      <c r="Y29" s="238"/>
      <c r="Z29" s="238" t="s">
        <v>366</v>
      </c>
      <c r="AA29" s="238" t="s">
        <v>366</v>
      </c>
      <c r="AB29" s="238"/>
      <c r="AC29" s="238" t="s">
        <v>366</v>
      </c>
      <c r="AD29" s="238" t="s">
        <v>366</v>
      </c>
      <c r="AE29" s="238" t="s">
        <v>366</v>
      </c>
      <c r="AF29" s="93">
        <f t="shared" si="6"/>
        <v>50</v>
      </c>
      <c r="AG29" s="566" t="s">
        <v>366</v>
      </c>
      <c r="AH29" s="572"/>
      <c r="AI29" s="252" t="s">
        <v>366</v>
      </c>
      <c r="AJ29" s="252"/>
      <c r="AK29" s="238" t="s">
        <v>366</v>
      </c>
      <c r="AL29" s="238" t="s">
        <v>366</v>
      </c>
      <c r="AM29" s="252" t="s">
        <v>366</v>
      </c>
      <c r="AN29" s="252"/>
      <c r="AO29" s="115">
        <f t="shared" si="14"/>
        <v>40</v>
      </c>
      <c r="AP29" s="390" t="s">
        <v>366</v>
      </c>
      <c r="AQ29" s="238" t="s">
        <v>366</v>
      </c>
      <c r="AR29" s="116">
        <f t="shared" si="8"/>
        <v>16</v>
      </c>
      <c r="AS29" s="566"/>
      <c r="AT29" s="252" t="s">
        <v>366</v>
      </c>
      <c r="AU29" s="573" t="s">
        <v>366</v>
      </c>
      <c r="AV29" s="118">
        <f>IF(AS29="ANO",15,0)+IF(AT29="ANO",15,0)+IF(AU29="ANO",8,0)</f>
        <v>23</v>
      </c>
      <c r="AW29" s="468">
        <f t="shared" si="9"/>
        <v>169.95652173913044</v>
      </c>
      <c r="AX29" s="537" t="s">
        <v>20</v>
      </c>
      <c r="AY29" s="637" t="s">
        <v>28</v>
      </c>
      <c r="AZ29" s="191">
        <f t="shared" si="10"/>
        <v>2.1375293633699313</v>
      </c>
      <c r="BA29" s="192">
        <f t="shared" si="11"/>
        <v>52.94595692807802</v>
      </c>
      <c r="BB29" s="410" t="str">
        <f t="shared" si="12"/>
        <v>Rudolf Kämpf s.r.o. (Loučky)</v>
      </c>
      <c r="BC29" s="612" t="s">
        <v>107</v>
      </c>
    </row>
    <row r="30" spans="1:55" ht="15" customHeight="1">
      <c r="A30" s="201" t="s">
        <v>23</v>
      </c>
      <c r="B30" s="212" t="s">
        <v>602</v>
      </c>
      <c r="C30" s="559">
        <v>-20</v>
      </c>
      <c r="D30" s="103">
        <f t="shared" si="0"/>
        <v>-20</v>
      </c>
      <c r="E30" s="404">
        <v>0.31746031746031744</v>
      </c>
      <c r="F30" s="170">
        <f t="shared" si="1"/>
        <v>0.31746031746031744</v>
      </c>
      <c r="G30" s="97">
        <f t="shared" si="2"/>
        <v>-19.682539682539684</v>
      </c>
      <c r="H30" s="566" t="s">
        <v>366</v>
      </c>
      <c r="I30" s="100">
        <f t="shared" si="3"/>
        <v>15</v>
      </c>
      <c r="J30" s="390" t="s">
        <v>366</v>
      </c>
      <c r="K30" s="238"/>
      <c r="L30" s="2"/>
      <c r="M30" s="2"/>
      <c r="N30" s="11"/>
      <c r="O30" s="2"/>
      <c r="P30" s="108">
        <f t="shared" si="4"/>
        <v>15</v>
      </c>
      <c r="Q30" s="390"/>
      <c r="R30" s="238" t="s">
        <v>366</v>
      </c>
      <c r="S30" s="110">
        <f t="shared" si="5"/>
        <v>15</v>
      </c>
      <c r="T30" s="390" t="s">
        <v>366</v>
      </c>
      <c r="U30" s="238" t="s">
        <v>366</v>
      </c>
      <c r="V30" s="238" t="s">
        <v>366</v>
      </c>
      <c r="W30" s="238" t="s">
        <v>366</v>
      </c>
      <c r="X30" s="238" t="s">
        <v>366</v>
      </c>
      <c r="Y30" s="238" t="s">
        <v>366</v>
      </c>
      <c r="Z30" s="238"/>
      <c r="AA30" s="238" t="s">
        <v>366</v>
      </c>
      <c r="AB30" s="238" t="s">
        <v>366</v>
      </c>
      <c r="AC30" s="238"/>
      <c r="AD30" s="238" t="s">
        <v>366</v>
      </c>
      <c r="AE30" s="238" t="s">
        <v>366</v>
      </c>
      <c r="AF30" s="93">
        <f t="shared" si="6"/>
        <v>50</v>
      </c>
      <c r="AG30" s="566"/>
      <c r="AH30" s="572"/>
      <c r="AI30" s="252" t="s">
        <v>366</v>
      </c>
      <c r="AJ30" s="252" t="s">
        <v>366</v>
      </c>
      <c r="AK30" s="238" t="s">
        <v>366</v>
      </c>
      <c r="AL30" s="407" t="s">
        <v>366</v>
      </c>
      <c r="AM30" s="252" t="s">
        <v>366</v>
      </c>
      <c r="AN30" s="252" t="s">
        <v>366</v>
      </c>
      <c r="AO30" s="115">
        <f t="shared" si="14"/>
        <v>56</v>
      </c>
      <c r="AP30" s="390" t="s">
        <v>366</v>
      </c>
      <c r="AQ30" s="238"/>
      <c r="AR30" s="116">
        <f t="shared" si="8"/>
        <v>8</v>
      </c>
      <c r="AS30" s="566"/>
      <c r="AT30" s="252" t="s">
        <v>366</v>
      </c>
      <c r="AU30" s="573" t="s">
        <v>366</v>
      </c>
      <c r="AV30" s="118">
        <f>IF(AS30="ANO",15,0)+IF(AT30="ANO",15,0)+IF(AU30="ANO",8,0)</f>
        <v>23</v>
      </c>
      <c r="AW30" s="467">
        <f t="shared" si="9"/>
        <v>162.3174603174603</v>
      </c>
      <c r="AX30" s="537" t="s">
        <v>21</v>
      </c>
      <c r="AY30" s="637" t="s">
        <v>8</v>
      </c>
      <c r="AZ30" s="191">
        <f t="shared" si="10"/>
        <v>2.041453508614151</v>
      </c>
      <c r="BA30" s="192">
        <f t="shared" si="11"/>
        <v>50.566187014785136</v>
      </c>
      <c r="BB30" s="410" t="str">
        <f t="shared" si="12"/>
        <v>Moser a.s. (Karlovy Vary)</v>
      </c>
      <c r="BC30" s="612" t="s">
        <v>690</v>
      </c>
    </row>
    <row r="31" spans="1:55" ht="15" customHeight="1">
      <c r="A31" s="201" t="s">
        <v>42</v>
      </c>
      <c r="B31" s="212" t="s">
        <v>611</v>
      </c>
      <c r="C31" s="559">
        <v>2</v>
      </c>
      <c r="D31" s="103">
        <f t="shared" si="0"/>
        <v>2</v>
      </c>
      <c r="E31" s="404">
        <v>-2.127659574468085</v>
      </c>
      <c r="F31" s="170">
        <f t="shared" si="1"/>
        <v>0</v>
      </c>
      <c r="G31" s="652">
        <f t="shared" si="2"/>
        <v>2</v>
      </c>
      <c r="H31" s="566" t="s">
        <v>366</v>
      </c>
      <c r="I31" s="100">
        <f t="shared" si="3"/>
        <v>15</v>
      </c>
      <c r="J31" s="390" t="s">
        <v>366</v>
      </c>
      <c r="K31" s="238"/>
      <c r="L31" s="2"/>
      <c r="M31" s="2"/>
      <c r="N31" s="11"/>
      <c r="O31" s="2"/>
      <c r="P31" s="108">
        <f t="shared" si="4"/>
        <v>15</v>
      </c>
      <c r="Q31" s="390"/>
      <c r="R31" s="238" t="s">
        <v>366</v>
      </c>
      <c r="S31" s="110">
        <f t="shared" si="5"/>
        <v>15</v>
      </c>
      <c r="T31" s="308" t="s">
        <v>366</v>
      </c>
      <c r="U31" s="238" t="s">
        <v>366</v>
      </c>
      <c r="V31" s="238" t="s">
        <v>366</v>
      </c>
      <c r="W31" s="238"/>
      <c r="X31" s="238"/>
      <c r="Y31" s="238"/>
      <c r="Z31" s="238" t="s">
        <v>366</v>
      </c>
      <c r="AA31" s="238" t="s">
        <v>366</v>
      </c>
      <c r="AB31" s="238" t="s">
        <v>366</v>
      </c>
      <c r="AC31" s="238" t="s">
        <v>366</v>
      </c>
      <c r="AD31" s="238"/>
      <c r="AE31" s="238"/>
      <c r="AF31" s="93">
        <f t="shared" si="6"/>
        <v>35</v>
      </c>
      <c r="AG31" s="566"/>
      <c r="AH31" s="572"/>
      <c r="AI31" s="252" t="s">
        <v>366</v>
      </c>
      <c r="AJ31" s="252" t="s">
        <v>366</v>
      </c>
      <c r="AK31" s="238" t="s">
        <v>366</v>
      </c>
      <c r="AL31" s="407" t="s">
        <v>366</v>
      </c>
      <c r="AM31" s="252"/>
      <c r="AN31" s="252"/>
      <c r="AO31" s="115">
        <f t="shared" si="14"/>
        <v>32</v>
      </c>
      <c r="AP31" s="390" t="s">
        <v>366</v>
      </c>
      <c r="AQ31" s="238" t="s">
        <v>366</v>
      </c>
      <c r="AR31" s="116">
        <f t="shared" si="8"/>
        <v>16</v>
      </c>
      <c r="AS31" s="566"/>
      <c r="AT31" s="252" t="s">
        <v>366</v>
      </c>
      <c r="AU31" s="573" t="s">
        <v>366</v>
      </c>
      <c r="AV31" s="118">
        <f>IF(AS31="ANO",15,0)+IF(AT31="ANO",15,0)+IF(AU31="ANO",15,0)</f>
        <v>30</v>
      </c>
      <c r="AW31" s="467">
        <f t="shared" si="9"/>
        <v>160</v>
      </c>
      <c r="AX31" s="537" t="s">
        <v>22</v>
      </c>
      <c r="AY31" s="637" t="s">
        <v>30</v>
      </c>
      <c r="AZ31" s="191">
        <f t="shared" si="10"/>
        <v>2.012306998516589</v>
      </c>
      <c r="BA31" s="192">
        <f t="shared" si="11"/>
        <v>49.84423676012461</v>
      </c>
      <c r="BB31" s="410" t="str">
        <f t="shared" si="12"/>
        <v>Střední škola technická AGC a.s. (Teplice)</v>
      </c>
      <c r="BC31" s="612" t="s">
        <v>107</v>
      </c>
    </row>
    <row r="32" spans="1:55" ht="15" customHeight="1">
      <c r="A32" s="201" t="s">
        <v>11</v>
      </c>
      <c r="B32" s="212" t="s">
        <v>613</v>
      </c>
      <c r="C32" s="559">
        <v>-8</v>
      </c>
      <c r="D32" s="103">
        <f t="shared" si="0"/>
        <v>-8</v>
      </c>
      <c r="E32" s="404">
        <v>-4.716981132075472</v>
      </c>
      <c r="F32" s="170">
        <f t="shared" si="1"/>
        <v>0</v>
      </c>
      <c r="G32" s="97">
        <f t="shared" si="2"/>
        <v>-8</v>
      </c>
      <c r="H32" s="566" t="s">
        <v>366</v>
      </c>
      <c r="I32" s="100">
        <f t="shared" si="3"/>
        <v>15</v>
      </c>
      <c r="J32" s="390" t="s">
        <v>366</v>
      </c>
      <c r="K32" s="238"/>
      <c r="L32" s="2"/>
      <c r="M32" s="2"/>
      <c r="N32" s="11"/>
      <c r="O32" s="2"/>
      <c r="P32" s="108">
        <f t="shared" si="4"/>
        <v>15</v>
      </c>
      <c r="Q32" s="390"/>
      <c r="R32" s="238" t="s">
        <v>366</v>
      </c>
      <c r="S32" s="110">
        <f t="shared" si="5"/>
        <v>15</v>
      </c>
      <c r="T32" s="390" t="s">
        <v>366</v>
      </c>
      <c r="U32" s="238" t="s">
        <v>366</v>
      </c>
      <c r="V32" s="238" t="s">
        <v>366</v>
      </c>
      <c r="W32" s="238" t="s">
        <v>366</v>
      </c>
      <c r="X32" s="238" t="s">
        <v>366</v>
      </c>
      <c r="Y32" s="238" t="s">
        <v>366</v>
      </c>
      <c r="Z32" s="238" t="s">
        <v>366</v>
      </c>
      <c r="AA32" s="238" t="s">
        <v>366</v>
      </c>
      <c r="AB32" s="238" t="s">
        <v>366</v>
      </c>
      <c r="AC32" s="238" t="s">
        <v>366</v>
      </c>
      <c r="AD32" s="238" t="s">
        <v>366</v>
      </c>
      <c r="AE32" s="238" t="s">
        <v>366</v>
      </c>
      <c r="AF32" s="93">
        <f t="shared" si="6"/>
        <v>60</v>
      </c>
      <c r="AG32" s="566"/>
      <c r="AH32" s="572"/>
      <c r="AI32" s="252" t="s">
        <v>366</v>
      </c>
      <c r="AJ32" s="238"/>
      <c r="AK32" s="572"/>
      <c r="AL32" s="238" t="s">
        <v>366</v>
      </c>
      <c r="AM32" s="252"/>
      <c r="AN32" s="238"/>
      <c r="AO32" s="115">
        <f t="shared" si="14"/>
        <v>16</v>
      </c>
      <c r="AP32" s="390" t="s">
        <v>366</v>
      </c>
      <c r="AQ32" s="238" t="s">
        <v>366</v>
      </c>
      <c r="AR32" s="116">
        <f t="shared" si="8"/>
        <v>16</v>
      </c>
      <c r="AS32" s="390"/>
      <c r="AT32" s="238" t="s">
        <v>366</v>
      </c>
      <c r="AU32" s="573" t="s">
        <v>366</v>
      </c>
      <c r="AV32" s="118">
        <f>IF(AS32="ANO",15,0)+IF(AT32="ANO",15,0)+IF(AU32="ANO",15,0)</f>
        <v>30</v>
      </c>
      <c r="AW32" s="467">
        <f t="shared" si="9"/>
        <v>159</v>
      </c>
      <c r="AX32" s="537" t="s">
        <v>23</v>
      </c>
      <c r="AY32" s="637" t="s">
        <v>33</v>
      </c>
      <c r="AZ32" s="191">
        <f t="shared" si="10"/>
        <v>1.9997300797758606</v>
      </c>
      <c r="BA32" s="192">
        <f t="shared" si="11"/>
        <v>49.532710280373834</v>
      </c>
      <c r="BB32" s="410" t="str">
        <f t="shared" si="12"/>
        <v>Desko a.s. (Desná v J.h.)</v>
      </c>
      <c r="BC32" s="612" t="s">
        <v>100</v>
      </c>
    </row>
    <row r="33" spans="1:55" ht="15" customHeight="1">
      <c r="A33" s="201" t="s">
        <v>7</v>
      </c>
      <c r="B33" s="212" t="s">
        <v>409</v>
      </c>
      <c r="C33" s="559">
        <v>9</v>
      </c>
      <c r="D33" s="170">
        <f t="shared" si="0"/>
        <v>9</v>
      </c>
      <c r="E33" s="404">
        <v>-0.7173601147776184</v>
      </c>
      <c r="F33" s="170">
        <f t="shared" si="1"/>
        <v>0</v>
      </c>
      <c r="G33" s="97">
        <f t="shared" si="2"/>
        <v>9</v>
      </c>
      <c r="H33" s="390"/>
      <c r="I33" s="100">
        <f t="shared" si="3"/>
        <v>0</v>
      </c>
      <c r="J33" s="390" t="s">
        <v>366</v>
      </c>
      <c r="K33" s="238"/>
      <c r="L33" s="2"/>
      <c r="M33" s="2"/>
      <c r="N33" s="11"/>
      <c r="O33" s="2"/>
      <c r="P33" s="108">
        <f t="shared" si="4"/>
        <v>15</v>
      </c>
      <c r="Q33" s="390"/>
      <c r="R33" s="238" t="s">
        <v>366</v>
      </c>
      <c r="S33" s="110">
        <f t="shared" si="5"/>
        <v>15</v>
      </c>
      <c r="T33" s="390" t="s">
        <v>366</v>
      </c>
      <c r="U33" s="238" t="s">
        <v>366</v>
      </c>
      <c r="V33" s="238" t="s">
        <v>366</v>
      </c>
      <c r="W33" s="238" t="s">
        <v>366</v>
      </c>
      <c r="X33" s="238" t="s">
        <v>366</v>
      </c>
      <c r="Y33" s="238" t="s">
        <v>366</v>
      </c>
      <c r="Z33" s="238" t="s">
        <v>366</v>
      </c>
      <c r="AA33" s="238" t="s">
        <v>366</v>
      </c>
      <c r="AB33" s="238" t="s">
        <v>366</v>
      </c>
      <c r="AC33" s="238" t="s">
        <v>366</v>
      </c>
      <c r="AD33" s="238" t="s">
        <v>366</v>
      </c>
      <c r="AE33" s="238" t="s">
        <v>366</v>
      </c>
      <c r="AF33" s="93">
        <f t="shared" si="6"/>
        <v>60</v>
      </c>
      <c r="AG33" s="569"/>
      <c r="AH33" s="672"/>
      <c r="AI33" s="238" t="s">
        <v>366</v>
      </c>
      <c r="AJ33" s="238" t="s">
        <v>366</v>
      </c>
      <c r="AK33" s="407"/>
      <c r="AL33" s="238" t="s">
        <v>366</v>
      </c>
      <c r="AM33" s="238"/>
      <c r="AN33" s="238"/>
      <c r="AO33" s="115">
        <f t="shared" si="14"/>
        <v>24</v>
      </c>
      <c r="AP33" s="390" t="s">
        <v>366</v>
      </c>
      <c r="AQ33" s="238" t="s">
        <v>366</v>
      </c>
      <c r="AR33" s="116">
        <f t="shared" si="8"/>
        <v>16</v>
      </c>
      <c r="AS33" s="390"/>
      <c r="AT33" s="238" t="s">
        <v>366</v>
      </c>
      <c r="AU33" s="574"/>
      <c r="AV33" s="118">
        <f>IF(AS33="ANO",15,0)+IF(AT33="ANO",15,0)+IF(AU33="ANO",15,0)</f>
        <v>15</v>
      </c>
      <c r="AW33" s="468">
        <f t="shared" si="9"/>
        <v>154</v>
      </c>
      <c r="AX33" s="537" t="s">
        <v>24</v>
      </c>
      <c r="AY33" s="637" t="s">
        <v>11</v>
      </c>
      <c r="AZ33" s="191">
        <f t="shared" si="10"/>
        <v>1.936845486072217</v>
      </c>
      <c r="BA33" s="192">
        <f t="shared" si="11"/>
        <v>47.97507788161994</v>
      </c>
      <c r="BB33" s="410" t="str">
        <f t="shared" si="12"/>
        <v>Crystalex CZ, s.r.o. (Nový Bor)</v>
      </c>
      <c r="BC33" s="612" t="s">
        <v>690</v>
      </c>
    </row>
    <row r="34" spans="1:55" ht="15" customHeight="1">
      <c r="A34" s="201" t="s">
        <v>31</v>
      </c>
      <c r="B34" s="309" t="s">
        <v>407</v>
      </c>
      <c r="C34" s="559">
        <v>-3</v>
      </c>
      <c r="D34" s="170">
        <f t="shared" si="0"/>
        <v>-3</v>
      </c>
      <c r="E34" s="404">
        <v>2.736842105263158</v>
      </c>
      <c r="F34" s="170">
        <f t="shared" si="1"/>
        <v>2.736842105263158</v>
      </c>
      <c r="G34" s="97">
        <f t="shared" si="2"/>
        <v>-0.26315789473684204</v>
      </c>
      <c r="H34" s="390" t="s">
        <v>366</v>
      </c>
      <c r="I34" s="100">
        <f t="shared" si="3"/>
        <v>15</v>
      </c>
      <c r="J34" s="390" t="s">
        <v>366</v>
      </c>
      <c r="K34" s="238"/>
      <c r="L34" s="2"/>
      <c r="M34" s="2"/>
      <c r="N34" s="11"/>
      <c r="O34" s="2"/>
      <c r="P34" s="108">
        <f t="shared" si="4"/>
        <v>15</v>
      </c>
      <c r="Q34" s="390"/>
      <c r="R34" s="238" t="s">
        <v>366</v>
      </c>
      <c r="S34" s="110">
        <f t="shared" si="5"/>
        <v>15</v>
      </c>
      <c r="T34" s="390" t="s">
        <v>366</v>
      </c>
      <c r="U34" s="238" t="s">
        <v>366</v>
      </c>
      <c r="V34" s="238" t="s">
        <v>366</v>
      </c>
      <c r="W34" s="238" t="s">
        <v>366</v>
      </c>
      <c r="X34" s="238" t="s">
        <v>366</v>
      </c>
      <c r="Y34" s="238" t="s">
        <v>366</v>
      </c>
      <c r="Z34" s="238" t="s">
        <v>366</v>
      </c>
      <c r="AA34" s="238" t="s">
        <v>366</v>
      </c>
      <c r="AB34" s="238" t="s">
        <v>366</v>
      </c>
      <c r="AC34" s="238" t="s">
        <v>366</v>
      </c>
      <c r="AD34" s="238" t="s">
        <v>366</v>
      </c>
      <c r="AE34" s="238" t="s">
        <v>366</v>
      </c>
      <c r="AF34" s="93">
        <f t="shared" si="6"/>
        <v>60</v>
      </c>
      <c r="AG34" s="390" t="s">
        <v>366</v>
      </c>
      <c r="AH34" s="407"/>
      <c r="AI34" s="238" t="s">
        <v>366</v>
      </c>
      <c r="AJ34" s="238" t="s">
        <v>366</v>
      </c>
      <c r="AK34" s="407"/>
      <c r="AL34" s="238" t="s">
        <v>366</v>
      </c>
      <c r="AM34" s="238"/>
      <c r="AN34" s="238"/>
      <c r="AO34" s="115">
        <f t="shared" si="14"/>
        <v>32</v>
      </c>
      <c r="AP34" s="390" t="s">
        <v>366</v>
      </c>
      <c r="AQ34" s="238" t="s">
        <v>366</v>
      </c>
      <c r="AR34" s="116">
        <f t="shared" si="8"/>
        <v>16</v>
      </c>
      <c r="AS34" s="390"/>
      <c r="AT34" s="238"/>
      <c r="AU34" s="574"/>
      <c r="AV34" s="118">
        <f>IF(AS34="ANO",15,0)+IF(AT34="ANO",15,0)+IF(AU34="ANO",15,0)</f>
        <v>0</v>
      </c>
      <c r="AW34" s="468">
        <f t="shared" si="9"/>
        <v>152.73684210526315</v>
      </c>
      <c r="AX34" s="537" t="s">
        <v>25</v>
      </c>
      <c r="AY34" s="637" t="s">
        <v>17</v>
      </c>
      <c r="AZ34" s="191">
        <f t="shared" si="10"/>
        <v>1.9209588518734018</v>
      </c>
      <c r="BA34" s="192">
        <f t="shared" si="11"/>
        <v>47.58157074930317</v>
      </c>
      <c r="BB34" s="412" t="str">
        <f t="shared" si="12"/>
        <v>Saint-Gobain Adfors, s.r.o. (Hodonice) </v>
      </c>
      <c r="BC34" s="612" t="s">
        <v>572</v>
      </c>
    </row>
    <row r="35" spans="1:55" ht="15" customHeight="1">
      <c r="A35" s="201" t="s">
        <v>48</v>
      </c>
      <c r="B35" s="212" t="s">
        <v>607</v>
      </c>
      <c r="C35" s="559">
        <v>16</v>
      </c>
      <c r="D35" s="170">
        <f t="shared" si="0"/>
        <v>16</v>
      </c>
      <c r="E35" s="404">
        <v>-1.4925373134328357</v>
      </c>
      <c r="F35" s="170">
        <f t="shared" si="1"/>
        <v>0</v>
      </c>
      <c r="G35" s="97">
        <f t="shared" si="2"/>
        <v>16</v>
      </c>
      <c r="H35" s="390" t="s">
        <v>366</v>
      </c>
      <c r="I35" s="100">
        <f t="shared" si="3"/>
        <v>15</v>
      </c>
      <c r="J35" s="390" t="s">
        <v>366</v>
      </c>
      <c r="K35" s="238"/>
      <c r="L35" s="2"/>
      <c r="M35" s="2"/>
      <c r="N35" s="11"/>
      <c r="O35" s="2"/>
      <c r="P35" s="108">
        <f t="shared" si="4"/>
        <v>15</v>
      </c>
      <c r="Q35" s="390"/>
      <c r="R35" s="238" t="s">
        <v>366</v>
      </c>
      <c r="S35" s="110">
        <f t="shared" si="5"/>
        <v>15</v>
      </c>
      <c r="T35" s="390" t="s">
        <v>366</v>
      </c>
      <c r="U35" s="238" t="s">
        <v>366</v>
      </c>
      <c r="V35" s="238" t="s">
        <v>366</v>
      </c>
      <c r="W35" s="238" t="s">
        <v>366</v>
      </c>
      <c r="X35" s="238" t="s">
        <v>366</v>
      </c>
      <c r="Y35" s="238" t="s">
        <v>366</v>
      </c>
      <c r="Z35" s="238" t="s">
        <v>366</v>
      </c>
      <c r="AA35" s="238" t="s">
        <v>366</v>
      </c>
      <c r="AB35" s="238" t="s">
        <v>366</v>
      </c>
      <c r="AC35" s="238" t="s">
        <v>366</v>
      </c>
      <c r="AD35" s="238" t="s">
        <v>366</v>
      </c>
      <c r="AE35" s="238" t="s">
        <v>366</v>
      </c>
      <c r="AF35" s="93">
        <f t="shared" si="6"/>
        <v>60</v>
      </c>
      <c r="AG35" s="390"/>
      <c r="AH35" s="572" t="s">
        <v>366</v>
      </c>
      <c r="AI35" s="252"/>
      <c r="AJ35" s="238"/>
      <c r="AK35" s="238"/>
      <c r="AL35" s="238"/>
      <c r="AM35" s="238"/>
      <c r="AN35" s="238"/>
      <c r="AO35" s="115">
        <f t="shared" si="14"/>
        <v>8</v>
      </c>
      <c r="AP35" s="390"/>
      <c r="AQ35" s="238"/>
      <c r="AR35" s="116">
        <f t="shared" si="8"/>
        <v>0</v>
      </c>
      <c r="AS35" s="390"/>
      <c r="AT35" s="238" t="s">
        <v>366</v>
      </c>
      <c r="AU35" s="574" t="s">
        <v>366</v>
      </c>
      <c r="AV35" s="118">
        <f>IF(AS35="ANO",15,0)+IF(AT35="ANO",15,0)+IF(AU35="ANO",8,0)</f>
        <v>23</v>
      </c>
      <c r="AW35" s="467">
        <f t="shared" si="9"/>
        <v>152</v>
      </c>
      <c r="AX35" s="537" t="s">
        <v>26</v>
      </c>
      <c r="AY35" s="637" t="s">
        <v>21</v>
      </c>
      <c r="AZ35" s="191">
        <f t="shared" si="10"/>
        <v>1.9116916485907596</v>
      </c>
      <c r="BA35" s="192">
        <f t="shared" si="11"/>
        <v>47.35202492211838</v>
      </c>
      <c r="BB35" s="410" t="str">
        <f t="shared" si="12"/>
        <v>Union Lesní Brána a.s. (Dubí)</v>
      </c>
      <c r="BC35" s="612"/>
    </row>
    <row r="36" spans="1:55" ht="15" customHeight="1">
      <c r="A36" s="201" t="s">
        <v>50</v>
      </c>
      <c r="B36" s="212" t="s">
        <v>612</v>
      </c>
      <c r="C36" s="559">
        <v>-4</v>
      </c>
      <c r="D36" s="170">
        <f t="shared" si="0"/>
        <v>-4</v>
      </c>
      <c r="E36" s="404">
        <v>1.1904761904761905</v>
      </c>
      <c r="F36" s="170">
        <f t="shared" si="1"/>
        <v>1.1904761904761905</v>
      </c>
      <c r="G36" s="97">
        <f t="shared" si="2"/>
        <v>-2.8095238095238093</v>
      </c>
      <c r="H36" s="390" t="s">
        <v>366</v>
      </c>
      <c r="I36" s="100">
        <f t="shared" si="3"/>
        <v>15</v>
      </c>
      <c r="J36" s="390" t="s">
        <v>366</v>
      </c>
      <c r="K36" s="238"/>
      <c r="L36" s="2"/>
      <c r="M36" s="2"/>
      <c r="N36" s="11"/>
      <c r="O36" s="2"/>
      <c r="P36" s="108">
        <f t="shared" si="4"/>
        <v>15</v>
      </c>
      <c r="Q36" s="390"/>
      <c r="R36" s="238" t="s">
        <v>366</v>
      </c>
      <c r="S36" s="110">
        <f t="shared" si="5"/>
        <v>15</v>
      </c>
      <c r="T36" s="390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556"/>
      <c r="AF36" s="93">
        <f t="shared" si="6"/>
        <v>0</v>
      </c>
      <c r="AG36" s="390" t="s">
        <v>366</v>
      </c>
      <c r="AH36" s="572"/>
      <c r="AI36" s="252" t="s">
        <v>366</v>
      </c>
      <c r="AJ36" s="238"/>
      <c r="AK36" s="238"/>
      <c r="AL36" s="238" t="s">
        <v>366</v>
      </c>
      <c r="AM36" s="238" t="s">
        <v>366</v>
      </c>
      <c r="AN36" s="238" t="s">
        <v>366</v>
      </c>
      <c r="AO36" s="115">
        <f t="shared" si="14"/>
        <v>48</v>
      </c>
      <c r="AP36" s="390" t="s">
        <v>366</v>
      </c>
      <c r="AQ36" s="238" t="s">
        <v>366</v>
      </c>
      <c r="AR36" s="116">
        <f t="shared" si="8"/>
        <v>16</v>
      </c>
      <c r="AS36" s="390" t="s">
        <v>366</v>
      </c>
      <c r="AT36" s="238" t="s">
        <v>366</v>
      </c>
      <c r="AU36" s="574" t="s">
        <v>366</v>
      </c>
      <c r="AV36" s="118">
        <f>IF(AS36="ANO",15,0)+IF(AT36="ANO",15,0)+IF(AU36="ANO",15,0)</f>
        <v>45</v>
      </c>
      <c r="AW36" s="467">
        <f t="shared" si="9"/>
        <v>151.1904761904762</v>
      </c>
      <c r="AX36" s="537" t="s">
        <v>27</v>
      </c>
      <c r="AY36" s="637" t="s">
        <v>32</v>
      </c>
      <c r="AZ36" s="191">
        <f t="shared" si="10"/>
        <v>1.9015103334196937</v>
      </c>
      <c r="BA36" s="192">
        <f t="shared" si="11"/>
        <v>47.09983681946299</v>
      </c>
      <c r="BB36" s="410" t="str">
        <f t="shared" si="12"/>
        <v>Vitrablok (Duchcov)</v>
      </c>
      <c r="BC36" s="612"/>
    </row>
    <row r="37" spans="1:55" ht="15" customHeight="1">
      <c r="A37" s="201" t="s">
        <v>25</v>
      </c>
      <c r="B37" s="210" t="s">
        <v>671</v>
      </c>
      <c r="C37" s="559">
        <v>9</v>
      </c>
      <c r="D37" s="103">
        <f t="shared" si="0"/>
        <v>9</v>
      </c>
      <c r="E37" s="404">
        <v>2.083333333333333</v>
      </c>
      <c r="F37" s="170">
        <f t="shared" si="1"/>
        <v>2.083333333333333</v>
      </c>
      <c r="G37" s="97">
        <f t="shared" si="2"/>
        <v>11.083333333333332</v>
      </c>
      <c r="H37" s="566"/>
      <c r="I37" s="100">
        <f t="shared" si="3"/>
        <v>0</v>
      </c>
      <c r="J37" s="390" t="s">
        <v>366</v>
      </c>
      <c r="K37" s="238"/>
      <c r="L37" s="2"/>
      <c r="M37" s="2"/>
      <c r="N37" s="11"/>
      <c r="O37" s="2"/>
      <c r="P37" s="108">
        <f t="shared" si="4"/>
        <v>15</v>
      </c>
      <c r="Q37" s="390"/>
      <c r="R37" s="238" t="s">
        <v>366</v>
      </c>
      <c r="S37" s="110">
        <f t="shared" si="5"/>
        <v>15</v>
      </c>
      <c r="T37" s="390"/>
      <c r="U37" s="238"/>
      <c r="V37" s="238"/>
      <c r="W37" s="238"/>
      <c r="X37" s="238"/>
      <c r="Y37" s="238" t="s">
        <v>366</v>
      </c>
      <c r="Z37" s="238" t="s">
        <v>366</v>
      </c>
      <c r="AA37" s="238"/>
      <c r="AB37" s="238"/>
      <c r="AC37" s="238" t="s">
        <v>366</v>
      </c>
      <c r="AD37" s="238" t="s">
        <v>366</v>
      </c>
      <c r="AE37" s="238" t="s">
        <v>366</v>
      </c>
      <c r="AF37" s="93">
        <f t="shared" si="6"/>
        <v>25</v>
      </c>
      <c r="AG37" s="566" t="s">
        <v>366</v>
      </c>
      <c r="AH37" s="572"/>
      <c r="AI37" s="252" t="s">
        <v>366</v>
      </c>
      <c r="AJ37" s="252"/>
      <c r="AK37" s="238" t="s">
        <v>366</v>
      </c>
      <c r="AL37" s="238" t="s">
        <v>366</v>
      </c>
      <c r="AM37" s="252"/>
      <c r="AN37" s="252" t="s">
        <v>366</v>
      </c>
      <c r="AO37" s="115">
        <f>IF(AG37="ANO",8,0)+IF(AH37="ANO",8,0)+IF(AI37="ANO",8,0)+IF(AJ37="ANO",8,0)+IF(AK37="ANO",8,0)+IF(AL37="ANO",8,0)+IF(AM37="ANO",8,0)+IF(AN37="ANO",8,0)</f>
        <v>40</v>
      </c>
      <c r="AP37" s="390" t="s">
        <v>366</v>
      </c>
      <c r="AQ37" s="238" t="s">
        <v>366</v>
      </c>
      <c r="AR37" s="116">
        <f t="shared" si="8"/>
        <v>16</v>
      </c>
      <c r="AS37" s="566"/>
      <c r="AT37" s="238" t="s">
        <v>366</v>
      </c>
      <c r="AU37" s="573" t="s">
        <v>366</v>
      </c>
      <c r="AV37" s="118">
        <f>IF(AS37="ANO",15,0)+IF(AT37="ANO",15,0)+IF(AU37="ANO",8,0)</f>
        <v>23</v>
      </c>
      <c r="AW37" s="468">
        <f t="shared" si="9"/>
        <v>145.08333333333331</v>
      </c>
      <c r="AX37" s="537" t="s">
        <v>28</v>
      </c>
      <c r="AY37" s="637" t="s">
        <v>36</v>
      </c>
      <c r="AZ37" s="191">
        <f t="shared" si="10"/>
        <v>1.824701293967386</v>
      </c>
      <c r="BA37" s="192">
        <f t="shared" si="11"/>
        <v>45.19730010384215</v>
      </c>
      <c r="BB37" s="413" t="str">
        <f t="shared" si="12"/>
        <v>O-I Manufacturing Czech Republic a.s. závod Nové Sedlo</v>
      </c>
      <c r="BC37" s="612" t="s">
        <v>107</v>
      </c>
    </row>
    <row r="38" spans="1:56" ht="15" customHeight="1">
      <c r="A38" s="201" t="s">
        <v>27</v>
      </c>
      <c r="B38" s="210" t="s">
        <v>371</v>
      </c>
      <c r="C38" s="559">
        <v>-8</v>
      </c>
      <c r="D38" s="103">
        <f aca="true" t="shared" si="15" ref="D38:D60">C38</f>
        <v>-8</v>
      </c>
      <c r="E38" s="404">
        <v>-0.49916805324459235</v>
      </c>
      <c r="F38" s="170">
        <f aca="true" t="shared" si="16" ref="F38:F60">IF(E38&gt;0,E38,0)</f>
        <v>0</v>
      </c>
      <c r="G38" s="97">
        <f aca="true" t="shared" si="17" ref="G38:G60">D38+F38</f>
        <v>-8</v>
      </c>
      <c r="H38" s="566" t="s">
        <v>366</v>
      </c>
      <c r="I38" s="100">
        <f aca="true" t="shared" si="18" ref="I38:I60">IF(H38="ANO",15,0)</f>
        <v>15</v>
      </c>
      <c r="J38" s="390" t="s">
        <v>366</v>
      </c>
      <c r="K38" s="238"/>
      <c r="L38" s="2"/>
      <c r="M38" s="2"/>
      <c r="N38" s="11"/>
      <c r="O38" s="2"/>
      <c r="P38" s="108">
        <f aca="true" t="shared" si="19" ref="P38:P60">IF(J38="ANO",15,0)+IF(K38="ANO",15,0)+IF(L38="ANO",10,0)+IF(M38="ANO",10,0)+IF(N38="ANO",5,0)+IF(O38="ANO",5,0)</f>
        <v>15</v>
      </c>
      <c r="Q38" s="390"/>
      <c r="R38" s="238" t="s">
        <v>366</v>
      </c>
      <c r="S38" s="110">
        <f aca="true" t="shared" si="20" ref="S38:S60">IF(Q38="ANO",8,0)+IF(R38="ANO",15,0)</f>
        <v>15</v>
      </c>
      <c r="T38" s="390" t="s">
        <v>366</v>
      </c>
      <c r="U38" s="238"/>
      <c r="V38" s="238"/>
      <c r="W38" s="238" t="s">
        <v>366</v>
      </c>
      <c r="X38" s="238"/>
      <c r="Y38" s="238"/>
      <c r="Z38" s="238" t="s">
        <v>366</v>
      </c>
      <c r="AA38" s="238"/>
      <c r="AB38" s="238" t="s">
        <v>366</v>
      </c>
      <c r="AC38" s="238"/>
      <c r="AD38" s="238" t="s">
        <v>366</v>
      </c>
      <c r="AE38" s="238" t="s">
        <v>366</v>
      </c>
      <c r="AF38" s="93">
        <f aca="true" t="shared" si="21" ref="AF38:AF60">IF(T38="ANO",5,0)+IF(U38="ANO",5,0)+IF(V38="ANO",5,0)+IF(W38="ANO",5,0)+IF(X38="ANO",5,0)+IF(Y38="ANO",5,0)+IF(Z38="ANO",5,0)+IF(AA38="ANO",5,0)+IF(AB38="ANO",5,0)+IF(AC38="ANO",5,0)+IF(AD38="ANO",5,0)+IF(AE38="ANO",5,0)</f>
        <v>30</v>
      </c>
      <c r="AG38" s="566"/>
      <c r="AH38" s="572"/>
      <c r="AI38" s="252" t="s">
        <v>366</v>
      </c>
      <c r="AJ38" s="252" t="s">
        <v>366</v>
      </c>
      <c r="AK38" s="238"/>
      <c r="AL38" s="238" t="s">
        <v>366</v>
      </c>
      <c r="AM38" s="252"/>
      <c r="AN38" s="252" t="s">
        <v>366</v>
      </c>
      <c r="AO38" s="115">
        <f>IF(AG38="ANO",8,0)+IF(AH38="ANO",8,0)+IF(AI38="ANO",8,0)+IF(AJ38="ANO",8,0)+IF(AK38="ANO",8,0)+IF(AL38="ANO",8,0)+IF(AM38="ANO",8,0)+IF(AN38="ANO",8,0)</f>
        <v>32</v>
      </c>
      <c r="AP38" s="390" t="s">
        <v>366</v>
      </c>
      <c r="AQ38" s="238" t="s">
        <v>366</v>
      </c>
      <c r="AR38" s="116">
        <f aca="true" t="shared" si="22" ref="AR38:AR60">IF(AP38="ANO",8,0)+IF(AQ38="ANO",8,0)</f>
        <v>16</v>
      </c>
      <c r="AS38" s="566" t="s">
        <v>366</v>
      </c>
      <c r="AT38" s="252" t="s">
        <v>366</v>
      </c>
      <c r="AU38" s="573"/>
      <c r="AV38" s="118">
        <f>IF(AS38="ANO",15,0)+IF(AT38="ANO",15,0)+IF(AU38="ANO",15,0)</f>
        <v>30</v>
      </c>
      <c r="AW38" s="467">
        <f aca="true" t="shared" si="23" ref="AW38:AW61">G38+I38+P38+S38+AF38+AO38+AR38+AV38</f>
        <v>145</v>
      </c>
      <c r="AX38" s="537" t="s">
        <v>29</v>
      </c>
      <c r="AY38" s="637" t="s">
        <v>10</v>
      </c>
      <c r="AZ38" s="191">
        <f aca="true" t="shared" si="24" ref="AZ38:AZ60">AW38/$AW$61*100</f>
        <v>1.8236532174056588</v>
      </c>
      <c r="BA38" s="192">
        <f aca="true" t="shared" si="25" ref="BA38:BA60">AW38/$BA$5*100</f>
        <v>45.17133956386293</v>
      </c>
      <c r="BB38" s="410" t="str">
        <f aca="true" t="shared" si="26" ref="BB38:BB60">B38</f>
        <v>Preciosa - Lustry, a.s. (Kamenický Šenov)</v>
      </c>
      <c r="BC38" s="651" t="s">
        <v>692</v>
      </c>
      <c r="BD38" s="632"/>
    </row>
    <row r="39" spans="1:55" ht="15" customHeight="1">
      <c r="A39" s="201" t="s">
        <v>38</v>
      </c>
      <c r="B39" s="210" t="s">
        <v>557</v>
      </c>
      <c r="C39" s="559">
        <v>-14</v>
      </c>
      <c r="D39" s="103">
        <f t="shared" si="15"/>
        <v>-14</v>
      </c>
      <c r="E39" s="404">
        <v>-0.6024096385542169</v>
      </c>
      <c r="F39" s="170">
        <f t="shared" si="16"/>
        <v>0</v>
      </c>
      <c r="G39" s="97">
        <f t="shared" si="17"/>
        <v>-14</v>
      </c>
      <c r="H39" s="566" t="s">
        <v>366</v>
      </c>
      <c r="I39" s="100">
        <f t="shared" si="18"/>
        <v>15</v>
      </c>
      <c r="J39" s="390" t="s">
        <v>366</v>
      </c>
      <c r="K39" s="238"/>
      <c r="L39" s="2"/>
      <c r="M39" s="2"/>
      <c r="N39" s="11"/>
      <c r="O39" s="2"/>
      <c r="P39" s="108">
        <f t="shared" si="19"/>
        <v>15</v>
      </c>
      <c r="Q39" s="390"/>
      <c r="R39" s="238" t="s">
        <v>366</v>
      </c>
      <c r="S39" s="110">
        <f t="shared" si="20"/>
        <v>15</v>
      </c>
      <c r="T39" s="390" t="s">
        <v>366</v>
      </c>
      <c r="U39" s="238"/>
      <c r="V39" s="238" t="s">
        <v>366</v>
      </c>
      <c r="W39" s="238" t="s">
        <v>366</v>
      </c>
      <c r="X39" s="238" t="s">
        <v>366</v>
      </c>
      <c r="Y39" s="238" t="s">
        <v>366</v>
      </c>
      <c r="Z39" s="238"/>
      <c r="AA39" s="238" t="s">
        <v>366</v>
      </c>
      <c r="AB39" s="238" t="s">
        <v>366</v>
      </c>
      <c r="AC39" s="238" t="s">
        <v>366</v>
      </c>
      <c r="AD39" s="238" t="s">
        <v>366</v>
      </c>
      <c r="AE39" s="556"/>
      <c r="AF39" s="93">
        <f t="shared" si="21"/>
        <v>45</v>
      </c>
      <c r="AG39" s="566" t="s">
        <v>366</v>
      </c>
      <c r="AH39" s="572"/>
      <c r="AI39" s="252"/>
      <c r="AJ39" s="252"/>
      <c r="AK39" s="238" t="s">
        <v>366</v>
      </c>
      <c r="AL39" s="238" t="s">
        <v>366</v>
      </c>
      <c r="AM39" s="252"/>
      <c r="AN39" s="252"/>
      <c r="AO39" s="115">
        <f aca="true" t="shared" si="27" ref="AO39:AO60">IF(AG39="ANO",8,0)+IF(AH39="ANO",8,0)+IF(AI39="ANO",8,0)+IF(AJ39="ANO",8,0)+IF(AK39="ANO",8,0)+IF(AL39="ANO",8,0)+IF(AM39="ANO",8,0)+IF(AN39="ANO",16,0)</f>
        <v>24</v>
      </c>
      <c r="AP39" s="390" t="s">
        <v>366</v>
      </c>
      <c r="AQ39" s="238"/>
      <c r="AR39" s="116">
        <f t="shared" si="22"/>
        <v>8</v>
      </c>
      <c r="AS39" s="566"/>
      <c r="AT39" s="252" t="s">
        <v>366</v>
      </c>
      <c r="AU39" s="573" t="s">
        <v>366</v>
      </c>
      <c r="AV39" s="118">
        <f>IF(AS39="ANO",15,0)+IF(AT39="ANO",15,0)+IF(AU39="ANO",8,0)</f>
        <v>23</v>
      </c>
      <c r="AW39" s="467">
        <f t="shared" si="23"/>
        <v>131</v>
      </c>
      <c r="AX39" s="537" t="s">
        <v>30</v>
      </c>
      <c r="AY39" s="637" t="s">
        <v>27</v>
      </c>
      <c r="AZ39" s="191">
        <f t="shared" si="24"/>
        <v>1.6475763550354572</v>
      </c>
      <c r="BA39" s="192">
        <f t="shared" si="25"/>
        <v>40.809968847352025</v>
      </c>
      <c r="BB39" s="410" t="str">
        <f t="shared" si="26"/>
        <v>Sklářské stroje Znojmo s.r.o.</v>
      </c>
      <c r="BC39" s="612"/>
    </row>
    <row r="40" spans="1:55" ht="15" customHeight="1">
      <c r="A40" s="326" t="s">
        <v>201</v>
      </c>
      <c r="B40" s="331" t="s">
        <v>300</v>
      </c>
      <c r="C40" s="560"/>
      <c r="D40" s="103">
        <f t="shared" si="15"/>
        <v>0</v>
      </c>
      <c r="E40" s="563"/>
      <c r="F40" s="170">
        <f t="shared" si="16"/>
        <v>0</v>
      </c>
      <c r="G40" s="97">
        <f t="shared" si="17"/>
        <v>0</v>
      </c>
      <c r="H40" s="566" t="s">
        <v>366</v>
      </c>
      <c r="I40" s="100">
        <f t="shared" si="18"/>
        <v>15</v>
      </c>
      <c r="J40" s="390" t="s">
        <v>366</v>
      </c>
      <c r="K40" s="238"/>
      <c r="L40" s="2"/>
      <c r="M40" s="2"/>
      <c r="N40" s="11"/>
      <c r="O40" s="2"/>
      <c r="P40" s="108">
        <f t="shared" si="19"/>
        <v>15</v>
      </c>
      <c r="Q40" s="546"/>
      <c r="R40" s="535"/>
      <c r="S40" s="110">
        <f t="shared" si="20"/>
        <v>0</v>
      </c>
      <c r="T40" s="308" t="s">
        <v>366</v>
      </c>
      <c r="U40" s="238" t="s">
        <v>366</v>
      </c>
      <c r="V40" s="238" t="s">
        <v>366</v>
      </c>
      <c r="W40" s="238" t="s">
        <v>366</v>
      </c>
      <c r="X40" s="238" t="s">
        <v>366</v>
      </c>
      <c r="Y40" s="238" t="s">
        <v>366</v>
      </c>
      <c r="Z40" s="238" t="s">
        <v>366</v>
      </c>
      <c r="AA40" s="238" t="s">
        <v>366</v>
      </c>
      <c r="AB40" s="238" t="s">
        <v>366</v>
      </c>
      <c r="AC40" s="238" t="s">
        <v>366</v>
      </c>
      <c r="AD40" s="238" t="s">
        <v>366</v>
      </c>
      <c r="AE40" s="238" t="s">
        <v>366</v>
      </c>
      <c r="AF40" s="93">
        <f t="shared" si="21"/>
        <v>60</v>
      </c>
      <c r="AG40" s="390"/>
      <c r="AH40" s="407"/>
      <c r="AI40" s="238"/>
      <c r="AJ40" s="252"/>
      <c r="AK40" s="238"/>
      <c r="AL40" s="238"/>
      <c r="AM40" s="252"/>
      <c r="AN40" s="252"/>
      <c r="AO40" s="115">
        <f t="shared" si="27"/>
        <v>0</v>
      </c>
      <c r="AP40" s="390" t="s">
        <v>366</v>
      </c>
      <c r="AQ40" s="238" t="s">
        <v>366</v>
      </c>
      <c r="AR40" s="116">
        <f t="shared" si="22"/>
        <v>16</v>
      </c>
      <c r="AS40" s="566"/>
      <c r="AT40" s="252" t="s">
        <v>366</v>
      </c>
      <c r="AU40" s="573" t="s">
        <v>366</v>
      </c>
      <c r="AV40" s="118">
        <f>IF(AS40="ANO",15,0)+IF(AT40="ANO",15,0)+IF(AU40="ANO",8,0)</f>
        <v>23</v>
      </c>
      <c r="AW40" s="467">
        <f t="shared" si="23"/>
        <v>129</v>
      </c>
      <c r="AX40" s="537" t="s">
        <v>31</v>
      </c>
      <c r="AY40" s="637" t="s">
        <v>38</v>
      </c>
      <c r="AZ40" s="191">
        <f t="shared" si="24"/>
        <v>1.6224225175540001</v>
      </c>
      <c r="BA40" s="192">
        <f t="shared" si="25"/>
        <v>40.18691588785047</v>
      </c>
      <c r="BB40" s="416" t="str">
        <f t="shared" si="26"/>
        <v>Bohemia Brodce</v>
      </c>
      <c r="BC40" s="612" t="s">
        <v>563</v>
      </c>
    </row>
    <row r="41" spans="1:55" ht="15" customHeight="1">
      <c r="A41" s="201" t="s">
        <v>196</v>
      </c>
      <c r="B41" s="212" t="s">
        <v>64</v>
      </c>
      <c r="C41" s="559">
        <v>-8</v>
      </c>
      <c r="D41" s="103">
        <f t="shared" si="15"/>
        <v>-8</v>
      </c>
      <c r="E41" s="404">
        <v>-18.627450980392158</v>
      </c>
      <c r="F41" s="170">
        <f t="shared" si="16"/>
        <v>0</v>
      </c>
      <c r="G41" s="97">
        <f t="shared" si="17"/>
        <v>-8</v>
      </c>
      <c r="H41" s="566" t="s">
        <v>366</v>
      </c>
      <c r="I41" s="100">
        <f t="shared" si="18"/>
        <v>15</v>
      </c>
      <c r="J41" s="390" t="s">
        <v>366</v>
      </c>
      <c r="K41" s="238"/>
      <c r="L41" s="2"/>
      <c r="M41" s="2"/>
      <c r="N41" s="11"/>
      <c r="O41" s="2"/>
      <c r="P41" s="108">
        <f t="shared" si="19"/>
        <v>15</v>
      </c>
      <c r="Q41" s="390"/>
      <c r="R41" s="238" t="s">
        <v>366</v>
      </c>
      <c r="S41" s="110">
        <f t="shared" si="20"/>
        <v>15</v>
      </c>
      <c r="T41" s="390" t="s">
        <v>366</v>
      </c>
      <c r="U41" s="238" t="s">
        <v>366</v>
      </c>
      <c r="V41" s="238" t="s">
        <v>366</v>
      </c>
      <c r="W41" s="238" t="s">
        <v>366</v>
      </c>
      <c r="X41" s="238" t="s">
        <v>366</v>
      </c>
      <c r="Y41" s="238" t="s">
        <v>366</v>
      </c>
      <c r="Z41" s="238" t="s">
        <v>366</v>
      </c>
      <c r="AA41" s="238" t="s">
        <v>366</v>
      </c>
      <c r="AB41" s="238" t="s">
        <v>366</v>
      </c>
      <c r="AC41" s="238" t="s">
        <v>366</v>
      </c>
      <c r="AD41" s="238" t="s">
        <v>366</v>
      </c>
      <c r="AE41" s="238" t="s">
        <v>366</v>
      </c>
      <c r="AF41" s="93">
        <f t="shared" si="21"/>
        <v>60</v>
      </c>
      <c r="AG41" s="390"/>
      <c r="AH41" s="407"/>
      <c r="AI41" s="238"/>
      <c r="AJ41" s="252"/>
      <c r="AK41" s="238"/>
      <c r="AL41" s="238" t="s">
        <v>366</v>
      </c>
      <c r="AM41" s="252"/>
      <c r="AN41" s="252"/>
      <c r="AO41" s="115">
        <f t="shared" si="27"/>
        <v>8</v>
      </c>
      <c r="AP41" s="390"/>
      <c r="AQ41" s="238"/>
      <c r="AR41" s="116">
        <f t="shared" si="22"/>
        <v>0</v>
      </c>
      <c r="AS41" s="566"/>
      <c r="AT41" s="252" t="s">
        <v>366</v>
      </c>
      <c r="AU41" s="573"/>
      <c r="AV41" s="118">
        <f>IF(AS41="ANO",15,0)+IF(AT41="ANO",15,0)+IF(AU41="ANO",15,0)</f>
        <v>15</v>
      </c>
      <c r="AW41" s="467">
        <f t="shared" si="23"/>
        <v>120</v>
      </c>
      <c r="AX41" s="537" t="s">
        <v>32</v>
      </c>
      <c r="AY41" s="637" t="s">
        <v>23</v>
      </c>
      <c r="AZ41" s="191">
        <f t="shared" si="24"/>
        <v>1.5092302488874418</v>
      </c>
      <c r="BA41" s="192">
        <f t="shared" si="25"/>
        <v>37.38317757009346</v>
      </c>
      <c r="BB41" s="410" t="str">
        <f t="shared" si="26"/>
        <v>Crystal Bohemia Poděbrady</v>
      </c>
      <c r="BC41" s="612" t="s">
        <v>570</v>
      </c>
    </row>
    <row r="42" spans="1:55" ht="15" customHeight="1">
      <c r="A42" s="201" t="s">
        <v>39</v>
      </c>
      <c r="B42" s="212" t="s">
        <v>77</v>
      </c>
      <c r="C42" s="559">
        <v>-11</v>
      </c>
      <c r="D42" s="103">
        <f t="shared" si="15"/>
        <v>-11</v>
      </c>
      <c r="E42" s="404">
        <v>-2.857142857142857</v>
      </c>
      <c r="F42" s="170">
        <f t="shared" si="16"/>
        <v>0</v>
      </c>
      <c r="G42" s="97">
        <f t="shared" si="17"/>
        <v>-11</v>
      </c>
      <c r="H42" s="566"/>
      <c r="I42" s="100">
        <f t="shared" si="18"/>
        <v>0</v>
      </c>
      <c r="J42" s="390" t="s">
        <v>366</v>
      </c>
      <c r="K42" s="238"/>
      <c r="L42" s="2"/>
      <c r="M42" s="2"/>
      <c r="N42" s="11"/>
      <c r="O42" s="2"/>
      <c r="P42" s="108">
        <f t="shared" si="19"/>
        <v>15</v>
      </c>
      <c r="Q42" s="390"/>
      <c r="R42" s="238" t="s">
        <v>366</v>
      </c>
      <c r="S42" s="110">
        <f t="shared" si="20"/>
        <v>15</v>
      </c>
      <c r="T42" s="390" t="s">
        <v>366</v>
      </c>
      <c r="U42" s="238" t="s">
        <v>366</v>
      </c>
      <c r="V42" s="238" t="s">
        <v>366</v>
      </c>
      <c r="W42" s="238" t="s">
        <v>366</v>
      </c>
      <c r="X42" s="238" t="s">
        <v>366</v>
      </c>
      <c r="Y42" s="238" t="s">
        <v>366</v>
      </c>
      <c r="Z42" s="238" t="s">
        <v>366</v>
      </c>
      <c r="AA42" s="238" t="s">
        <v>366</v>
      </c>
      <c r="AB42" s="238" t="s">
        <v>366</v>
      </c>
      <c r="AC42" s="238" t="s">
        <v>366</v>
      </c>
      <c r="AD42" s="238" t="s">
        <v>366</v>
      </c>
      <c r="AE42" s="238" t="s">
        <v>366</v>
      </c>
      <c r="AF42" s="93">
        <f t="shared" si="21"/>
        <v>60</v>
      </c>
      <c r="AG42" s="390"/>
      <c r="AH42" s="572"/>
      <c r="AI42" s="252"/>
      <c r="AJ42" s="252"/>
      <c r="AK42" s="238"/>
      <c r="AL42" s="238"/>
      <c r="AM42" s="252"/>
      <c r="AN42" s="252"/>
      <c r="AO42" s="115">
        <f t="shared" si="27"/>
        <v>0</v>
      </c>
      <c r="AP42" s="390" t="s">
        <v>366</v>
      </c>
      <c r="AQ42" s="238" t="s">
        <v>366</v>
      </c>
      <c r="AR42" s="116">
        <f t="shared" si="22"/>
        <v>16</v>
      </c>
      <c r="AS42" s="566"/>
      <c r="AT42" s="252" t="s">
        <v>366</v>
      </c>
      <c r="AU42" s="573" t="s">
        <v>366</v>
      </c>
      <c r="AV42" s="118">
        <f>IF(AS42="ANO",15,0)+IF(AT42="ANO",15,0)+IF(AU42="ANO",8,0)</f>
        <v>23</v>
      </c>
      <c r="AW42" s="467">
        <f t="shared" si="23"/>
        <v>118</v>
      </c>
      <c r="AX42" s="537" t="s">
        <v>33</v>
      </c>
      <c r="AY42" s="637" t="s">
        <v>20</v>
      </c>
      <c r="AZ42" s="191">
        <f t="shared" si="24"/>
        <v>1.4840764114059843</v>
      </c>
      <c r="BA42" s="192">
        <f t="shared" si="25"/>
        <v>36.7601246105919</v>
      </c>
      <c r="BB42" s="410" t="str">
        <f t="shared" si="26"/>
        <v>Skleněná bižuterie a.s. Alšovice</v>
      </c>
      <c r="BC42" s="612" t="s">
        <v>690</v>
      </c>
    </row>
    <row r="43" spans="1:55" ht="15" customHeight="1">
      <c r="A43" s="326" t="s">
        <v>16</v>
      </c>
      <c r="B43" s="330" t="s">
        <v>70</v>
      </c>
      <c r="C43" s="560"/>
      <c r="D43" s="103">
        <f t="shared" si="15"/>
        <v>0</v>
      </c>
      <c r="E43" s="563"/>
      <c r="F43" s="170">
        <f t="shared" si="16"/>
        <v>0</v>
      </c>
      <c r="G43" s="97">
        <f t="shared" si="17"/>
        <v>0</v>
      </c>
      <c r="H43" s="566" t="s">
        <v>366</v>
      </c>
      <c r="I43" s="100">
        <f t="shared" si="18"/>
        <v>15</v>
      </c>
      <c r="J43" s="390" t="s">
        <v>366</v>
      </c>
      <c r="K43" s="238"/>
      <c r="L43" s="2"/>
      <c r="M43" s="2"/>
      <c r="N43" s="11"/>
      <c r="O43" s="2"/>
      <c r="P43" s="108">
        <f t="shared" si="19"/>
        <v>15</v>
      </c>
      <c r="Q43" s="546"/>
      <c r="R43" s="535"/>
      <c r="S43" s="110">
        <f t="shared" si="20"/>
        <v>0</v>
      </c>
      <c r="T43" s="390"/>
      <c r="U43" s="238" t="s">
        <v>366</v>
      </c>
      <c r="V43" s="238" t="s">
        <v>366</v>
      </c>
      <c r="W43" s="238"/>
      <c r="X43" s="238" t="s">
        <v>366</v>
      </c>
      <c r="Y43" s="238" t="s">
        <v>366</v>
      </c>
      <c r="Z43" s="238"/>
      <c r="AA43" s="238" t="s">
        <v>366</v>
      </c>
      <c r="AB43" s="238" t="s">
        <v>366</v>
      </c>
      <c r="AC43" s="238"/>
      <c r="AD43" s="238" t="s">
        <v>366</v>
      </c>
      <c r="AE43" s="238" t="s">
        <v>366</v>
      </c>
      <c r="AF43" s="93">
        <f t="shared" si="21"/>
        <v>40</v>
      </c>
      <c r="AG43" s="566"/>
      <c r="AH43" s="572"/>
      <c r="AI43" s="252" t="s">
        <v>366</v>
      </c>
      <c r="AJ43" s="252"/>
      <c r="AK43" s="238"/>
      <c r="AL43" s="238" t="s">
        <v>366</v>
      </c>
      <c r="AM43" s="252"/>
      <c r="AN43" s="252"/>
      <c r="AO43" s="115">
        <f t="shared" si="27"/>
        <v>16</v>
      </c>
      <c r="AP43" s="390" t="s">
        <v>366</v>
      </c>
      <c r="AQ43" s="238" t="s">
        <v>366</v>
      </c>
      <c r="AR43" s="116">
        <f t="shared" si="22"/>
        <v>16</v>
      </c>
      <c r="AS43" s="566"/>
      <c r="AT43" s="252" t="s">
        <v>366</v>
      </c>
      <c r="AU43" s="573"/>
      <c r="AV43" s="118">
        <f>IF(AS43="ANO",15,0)+IF(AT43="ANO",15,0)+IF(AU43="ANO",15,0)</f>
        <v>15</v>
      </c>
      <c r="AW43" s="467">
        <f t="shared" si="23"/>
        <v>117</v>
      </c>
      <c r="AX43" s="537" t="s">
        <v>34</v>
      </c>
      <c r="AY43" s="637" t="s">
        <v>39</v>
      </c>
      <c r="AZ43" s="191">
        <f t="shared" si="24"/>
        <v>1.4714994926652558</v>
      </c>
      <c r="BA43" s="192">
        <f t="shared" si="25"/>
        <v>36.44859813084112</v>
      </c>
      <c r="BB43" s="414" t="str">
        <f t="shared" si="26"/>
        <v>Chlum u Třeboně</v>
      </c>
      <c r="BC43" s="612"/>
    </row>
    <row r="44" spans="1:55" ht="15" customHeight="1">
      <c r="A44" s="201" t="s">
        <v>19</v>
      </c>
      <c r="B44" s="213" t="s">
        <v>614</v>
      </c>
      <c r="C44" s="559">
        <v>-1</v>
      </c>
      <c r="D44" s="103">
        <f t="shared" si="15"/>
        <v>-1</v>
      </c>
      <c r="E44" s="404">
        <v>1.7964071856287425</v>
      </c>
      <c r="F44" s="170">
        <f t="shared" si="16"/>
        <v>1.7964071856287425</v>
      </c>
      <c r="G44" s="97">
        <f t="shared" si="17"/>
        <v>0.7964071856287425</v>
      </c>
      <c r="H44" s="566"/>
      <c r="I44" s="100">
        <f t="shared" si="18"/>
        <v>0</v>
      </c>
      <c r="J44" s="390"/>
      <c r="K44" s="238"/>
      <c r="L44" s="52"/>
      <c r="M44" s="52"/>
      <c r="N44" s="52"/>
      <c r="O44" s="52"/>
      <c r="P44" s="108">
        <f t="shared" si="19"/>
        <v>0</v>
      </c>
      <c r="Q44" s="390"/>
      <c r="R44" s="238" t="s">
        <v>366</v>
      </c>
      <c r="S44" s="110">
        <f t="shared" si="20"/>
        <v>15</v>
      </c>
      <c r="T44" s="390" t="s">
        <v>366</v>
      </c>
      <c r="U44" s="238" t="s">
        <v>366</v>
      </c>
      <c r="V44" s="238" t="s">
        <v>366</v>
      </c>
      <c r="W44" s="238"/>
      <c r="X44" s="238" t="s">
        <v>366</v>
      </c>
      <c r="Y44" s="238"/>
      <c r="Z44" s="238" t="s">
        <v>366</v>
      </c>
      <c r="AA44" s="238" t="s">
        <v>366</v>
      </c>
      <c r="AB44" s="238" t="s">
        <v>366</v>
      </c>
      <c r="AC44" s="238" t="s">
        <v>366</v>
      </c>
      <c r="AD44" s="238" t="s">
        <v>366</v>
      </c>
      <c r="AE44" s="556"/>
      <c r="AF44" s="93">
        <f t="shared" si="21"/>
        <v>45</v>
      </c>
      <c r="AG44" s="566" t="s">
        <v>366</v>
      </c>
      <c r="AH44" s="572"/>
      <c r="AI44" s="252"/>
      <c r="AJ44" s="252"/>
      <c r="AK44" s="238"/>
      <c r="AL44" s="238" t="s">
        <v>366</v>
      </c>
      <c r="AM44" s="252"/>
      <c r="AN44" s="238"/>
      <c r="AO44" s="115">
        <f t="shared" si="27"/>
        <v>16</v>
      </c>
      <c r="AP44" s="390"/>
      <c r="AQ44" s="238" t="s">
        <v>366</v>
      </c>
      <c r="AR44" s="116">
        <f t="shared" si="22"/>
        <v>8</v>
      </c>
      <c r="AS44" s="390" t="s">
        <v>366</v>
      </c>
      <c r="AT44" s="238"/>
      <c r="AU44" s="573" t="s">
        <v>366</v>
      </c>
      <c r="AV44" s="118">
        <f>IF(AS44="ANO",15,0)+IF(AT44="ANO",15,0)+IF(AU44="ANO",15,0)</f>
        <v>30</v>
      </c>
      <c r="AW44" s="467">
        <f t="shared" si="23"/>
        <v>114.79640718562874</v>
      </c>
      <c r="AX44" s="537" t="s">
        <v>35</v>
      </c>
      <c r="AY44" s="637" t="s">
        <v>43</v>
      </c>
      <c r="AZ44" s="191">
        <f t="shared" si="24"/>
        <v>1.4437850849012548</v>
      </c>
      <c r="BA44" s="192">
        <f t="shared" si="25"/>
        <v>35.762120618575935</v>
      </c>
      <c r="BB44" s="415" t="str">
        <f t="shared" si="26"/>
        <v>Knauf Insulation, spol. s r.o. (Krupka)</v>
      </c>
      <c r="BC44" s="612" t="s">
        <v>107</v>
      </c>
    </row>
    <row r="45" spans="1:55" ht="15" customHeight="1">
      <c r="A45" s="326" t="s">
        <v>202</v>
      </c>
      <c r="B45" s="332" t="s">
        <v>624</v>
      </c>
      <c r="C45" s="560"/>
      <c r="D45" s="103">
        <f t="shared" si="15"/>
        <v>0</v>
      </c>
      <c r="E45" s="563"/>
      <c r="F45" s="170">
        <f t="shared" si="16"/>
        <v>0</v>
      </c>
      <c r="G45" s="97">
        <f t="shared" si="17"/>
        <v>0</v>
      </c>
      <c r="H45" s="566" t="s">
        <v>366</v>
      </c>
      <c r="I45" s="100">
        <f t="shared" si="18"/>
        <v>15</v>
      </c>
      <c r="J45" s="390" t="s">
        <v>366</v>
      </c>
      <c r="K45" s="238"/>
      <c r="L45" s="2"/>
      <c r="M45" s="2"/>
      <c r="N45" s="11"/>
      <c r="O45" s="2"/>
      <c r="P45" s="108">
        <f t="shared" si="19"/>
        <v>15</v>
      </c>
      <c r="Q45" s="546"/>
      <c r="R45" s="535"/>
      <c r="S45" s="110">
        <f t="shared" si="20"/>
        <v>0</v>
      </c>
      <c r="T45" s="308"/>
      <c r="U45" s="238"/>
      <c r="V45" s="238"/>
      <c r="W45" s="238" t="s">
        <v>366</v>
      </c>
      <c r="X45" s="238" t="s">
        <v>366</v>
      </c>
      <c r="Y45" s="238" t="s">
        <v>366</v>
      </c>
      <c r="Z45" s="238" t="s">
        <v>366</v>
      </c>
      <c r="AA45" s="238" t="s">
        <v>366</v>
      </c>
      <c r="AB45" s="238" t="s">
        <v>366</v>
      </c>
      <c r="AC45" s="238" t="s">
        <v>366</v>
      </c>
      <c r="AD45" s="238" t="s">
        <v>366</v>
      </c>
      <c r="AE45" s="238" t="s">
        <v>366</v>
      </c>
      <c r="AF45" s="93">
        <f t="shared" si="21"/>
        <v>45</v>
      </c>
      <c r="AG45" s="390"/>
      <c r="AH45" s="572"/>
      <c r="AI45" s="252"/>
      <c r="AJ45" s="252"/>
      <c r="AK45" s="238"/>
      <c r="AL45" s="238"/>
      <c r="AM45" s="252"/>
      <c r="AN45" s="252"/>
      <c r="AO45" s="115">
        <f t="shared" si="27"/>
        <v>0</v>
      </c>
      <c r="AP45" s="390" t="s">
        <v>366</v>
      </c>
      <c r="AQ45" s="238"/>
      <c r="AR45" s="116">
        <f t="shared" si="22"/>
        <v>8</v>
      </c>
      <c r="AS45" s="390"/>
      <c r="AT45" s="252" t="s">
        <v>366</v>
      </c>
      <c r="AU45" s="573" t="s">
        <v>366</v>
      </c>
      <c r="AV45" s="118">
        <f aca="true" t="shared" si="28" ref="AV45:AV50">IF(AS45="ANO",15,0)+IF(AT45="ANO",15,0)+IF(AU45="ANO",8,0)</f>
        <v>23</v>
      </c>
      <c r="AW45" s="467">
        <f t="shared" si="23"/>
        <v>106</v>
      </c>
      <c r="AX45" s="537" t="s">
        <v>36</v>
      </c>
      <c r="AY45" s="637" t="s">
        <v>35</v>
      </c>
      <c r="AZ45" s="191">
        <f t="shared" si="24"/>
        <v>1.3331533865172405</v>
      </c>
      <c r="BA45" s="192">
        <f t="shared" si="25"/>
        <v>33.021806853582554</v>
      </c>
      <c r="BB45" s="416" t="str">
        <f t="shared" si="26"/>
        <v>Bohemia Dobronín (Polná)</v>
      </c>
      <c r="BC45" s="612"/>
    </row>
    <row r="46" spans="1:56" s="53" customFormat="1" ht="15" customHeight="1">
      <c r="A46" s="201" t="s">
        <v>40</v>
      </c>
      <c r="B46" s="212" t="s">
        <v>626</v>
      </c>
      <c r="C46" s="559">
        <v>-19</v>
      </c>
      <c r="D46" s="103">
        <f t="shared" si="15"/>
        <v>-19</v>
      </c>
      <c r="E46" s="404">
        <v>-3.260869565217391</v>
      </c>
      <c r="F46" s="170">
        <f t="shared" si="16"/>
        <v>0</v>
      </c>
      <c r="G46" s="97">
        <f t="shared" si="17"/>
        <v>-19</v>
      </c>
      <c r="H46" s="566" t="s">
        <v>366</v>
      </c>
      <c r="I46" s="100">
        <f t="shared" si="18"/>
        <v>15</v>
      </c>
      <c r="J46" s="390" t="s">
        <v>366</v>
      </c>
      <c r="K46" s="238"/>
      <c r="L46" s="2"/>
      <c r="M46" s="2"/>
      <c r="N46" s="11"/>
      <c r="O46" s="2"/>
      <c r="P46" s="108">
        <f t="shared" si="19"/>
        <v>15</v>
      </c>
      <c r="Q46" s="390"/>
      <c r="R46" s="238" t="s">
        <v>366</v>
      </c>
      <c r="S46" s="110">
        <f t="shared" si="20"/>
        <v>15</v>
      </c>
      <c r="T46" s="390" t="s">
        <v>366</v>
      </c>
      <c r="U46" s="238" t="s">
        <v>366</v>
      </c>
      <c r="V46" s="238" t="s">
        <v>366</v>
      </c>
      <c r="W46" s="238"/>
      <c r="X46" s="238"/>
      <c r="Y46" s="238" t="s">
        <v>366</v>
      </c>
      <c r="Z46" s="238" t="s">
        <v>366</v>
      </c>
      <c r="AA46" s="238"/>
      <c r="AB46" s="238" t="s">
        <v>366</v>
      </c>
      <c r="AC46" s="238" t="s">
        <v>366</v>
      </c>
      <c r="AD46" s="238" t="s">
        <v>366</v>
      </c>
      <c r="AE46" s="238" t="s">
        <v>366</v>
      </c>
      <c r="AF46" s="93">
        <f t="shared" si="21"/>
        <v>45</v>
      </c>
      <c r="AG46" s="566"/>
      <c r="AH46" s="572"/>
      <c r="AI46" s="252"/>
      <c r="AJ46" s="252"/>
      <c r="AK46" s="238"/>
      <c r="AL46" s="238"/>
      <c r="AM46" s="252"/>
      <c r="AN46" s="252"/>
      <c r="AO46" s="115">
        <f t="shared" si="27"/>
        <v>0</v>
      </c>
      <c r="AP46" s="390" t="s">
        <v>366</v>
      </c>
      <c r="AQ46" s="238"/>
      <c r="AR46" s="116">
        <f t="shared" si="22"/>
        <v>8</v>
      </c>
      <c r="AS46" s="252"/>
      <c r="AT46" s="252" t="s">
        <v>366</v>
      </c>
      <c r="AU46" s="573" t="s">
        <v>366</v>
      </c>
      <c r="AV46" s="118">
        <f t="shared" si="28"/>
        <v>23</v>
      </c>
      <c r="AW46" s="467">
        <f t="shared" si="23"/>
        <v>102</v>
      </c>
      <c r="AX46" s="537" t="s">
        <v>37</v>
      </c>
      <c r="AY46" s="637" t="s">
        <v>34</v>
      </c>
      <c r="AZ46" s="191">
        <f t="shared" si="24"/>
        <v>1.2828457115543255</v>
      </c>
      <c r="BA46" s="192">
        <f t="shared" si="25"/>
        <v>31.775700934579437</v>
      </c>
      <c r="BB46" s="410" t="str">
        <f t="shared" si="26"/>
        <v>Sklopísek Střeleč a.s. (Hrdoňovice)</v>
      </c>
      <c r="BC46" s="612"/>
      <c r="BD46" s="386"/>
    </row>
    <row r="47" spans="1:55" ht="15" customHeight="1">
      <c r="A47" s="201" t="s">
        <v>45</v>
      </c>
      <c r="B47" s="212" t="s">
        <v>354</v>
      </c>
      <c r="C47" s="559">
        <v>-30</v>
      </c>
      <c r="D47" s="103">
        <f t="shared" si="15"/>
        <v>-30</v>
      </c>
      <c r="E47" s="404">
        <v>-1.7391304347826086</v>
      </c>
      <c r="F47" s="170">
        <f t="shared" si="16"/>
        <v>0</v>
      </c>
      <c r="G47" s="97">
        <f t="shared" si="17"/>
        <v>-30</v>
      </c>
      <c r="H47" s="566" t="s">
        <v>366</v>
      </c>
      <c r="I47" s="100">
        <f t="shared" si="18"/>
        <v>15</v>
      </c>
      <c r="J47" s="390"/>
      <c r="K47" s="238"/>
      <c r="L47" s="2"/>
      <c r="M47" s="2"/>
      <c r="N47" s="11"/>
      <c r="O47" s="2"/>
      <c r="P47" s="108">
        <f t="shared" si="19"/>
        <v>0</v>
      </c>
      <c r="Q47" s="390"/>
      <c r="R47" s="238" t="s">
        <v>366</v>
      </c>
      <c r="S47" s="110">
        <f t="shared" si="20"/>
        <v>15</v>
      </c>
      <c r="T47" s="308" t="s">
        <v>366</v>
      </c>
      <c r="U47" s="238"/>
      <c r="V47" s="238"/>
      <c r="W47" s="238" t="s">
        <v>366</v>
      </c>
      <c r="X47" s="238"/>
      <c r="Y47" s="238"/>
      <c r="Z47" s="238" t="s">
        <v>366</v>
      </c>
      <c r="AA47" s="238"/>
      <c r="AB47" s="238"/>
      <c r="AC47" s="238" t="s">
        <v>366</v>
      </c>
      <c r="AD47" s="238" t="s">
        <v>366</v>
      </c>
      <c r="AE47" s="238" t="s">
        <v>366</v>
      </c>
      <c r="AF47" s="93">
        <f t="shared" si="21"/>
        <v>30</v>
      </c>
      <c r="AG47" s="566" t="s">
        <v>366</v>
      </c>
      <c r="AH47" s="572"/>
      <c r="AI47" s="252" t="s">
        <v>366</v>
      </c>
      <c r="AJ47" s="252"/>
      <c r="AK47" s="238" t="s">
        <v>366</v>
      </c>
      <c r="AL47" s="238" t="s">
        <v>366</v>
      </c>
      <c r="AM47" s="252"/>
      <c r="AN47" s="252"/>
      <c r="AO47" s="115">
        <f t="shared" si="27"/>
        <v>32</v>
      </c>
      <c r="AP47" s="390" t="s">
        <v>366</v>
      </c>
      <c r="AQ47" s="238" t="s">
        <v>366</v>
      </c>
      <c r="AR47" s="116">
        <f t="shared" si="22"/>
        <v>16</v>
      </c>
      <c r="AS47" s="566"/>
      <c r="AT47" s="252" t="s">
        <v>366</v>
      </c>
      <c r="AU47" s="573" t="s">
        <v>366</v>
      </c>
      <c r="AV47" s="118">
        <f t="shared" si="28"/>
        <v>23</v>
      </c>
      <c r="AW47" s="467">
        <f t="shared" si="23"/>
        <v>101</v>
      </c>
      <c r="AX47" s="537" t="s">
        <v>38</v>
      </c>
      <c r="AY47" s="637" t="s">
        <v>37</v>
      </c>
      <c r="AZ47" s="191">
        <f t="shared" si="24"/>
        <v>1.2702687928135967</v>
      </c>
      <c r="BA47" s="192">
        <f t="shared" si="25"/>
        <v>31.464174454828658</v>
      </c>
      <c r="BB47" s="410" t="str">
        <f t="shared" si="26"/>
        <v>Thun 1794 a.s. (Lesov)</v>
      </c>
      <c r="BC47" s="612"/>
    </row>
    <row r="48" spans="1:55" ht="15" customHeight="1">
      <c r="A48" s="201" t="s">
        <v>22</v>
      </c>
      <c r="B48" s="212" t="s">
        <v>221</v>
      </c>
      <c r="C48" s="559">
        <v>-26</v>
      </c>
      <c r="D48" s="103">
        <f t="shared" si="15"/>
        <v>-26</v>
      </c>
      <c r="E48" s="404">
        <v>-7.480314960629922</v>
      </c>
      <c r="F48" s="170">
        <f t="shared" si="16"/>
        <v>0</v>
      </c>
      <c r="G48" s="97">
        <f t="shared" si="17"/>
        <v>-26</v>
      </c>
      <c r="H48" s="566"/>
      <c r="I48" s="100">
        <f t="shared" si="18"/>
        <v>0</v>
      </c>
      <c r="J48" s="390"/>
      <c r="K48" s="238"/>
      <c r="L48" s="2"/>
      <c r="M48" s="2"/>
      <c r="N48" s="11"/>
      <c r="O48" s="2"/>
      <c r="P48" s="108">
        <f t="shared" si="19"/>
        <v>0</v>
      </c>
      <c r="Q48" s="390"/>
      <c r="R48" s="238" t="s">
        <v>366</v>
      </c>
      <c r="S48" s="110">
        <f t="shared" si="20"/>
        <v>15</v>
      </c>
      <c r="T48" s="390" t="s">
        <v>366</v>
      </c>
      <c r="U48" s="238" t="s">
        <v>366</v>
      </c>
      <c r="V48" s="238" t="s">
        <v>366</v>
      </c>
      <c r="W48" s="238" t="s">
        <v>366</v>
      </c>
      <c r="X48" s="238" t="s">
        <v>366</v>
      </c>
      <c r="Y48" s="238" t="s">
        <v>366</v>
      </c>
      <c r="Z48" s="238" t="s">
        <v>366</v>
      </c>
      <c r="AA48" s="238" t="s">
        <v>366</v>
      </c>
      <c r="AB48" s="238" t="s">
        <v>366</v>
      </c>
      <c r="AC48" s="238" t="s">
        <v>366</v>
      </c>
      <c r="AD48" s="238" t="s">
        <v>366</v>
      </c>
      <c r="AE48" s="238" t="s">
        <v>366</v>
      </c>
      <c r="AF48" s="93">
        <f t="shared" si="21"/>
        <v>60</v>
      </c>
      <c r="AG48" s="390"/>
      <c r="AH48" s="407"/>
      <c r="AI48" s="238"/>
      <c r="AJ48" s="252"/>
      <c r="AK48" s="238"/>
      <c r="AL48" s="238"/>
      <c r="AM48" s="252"/>
      <c r="AN48" s="252"/>
      <c r="AO48" s="115">
        <f t="shared" si="27"/>
        <v>0</v>
      </c>
      <c r="AP48" s="390"/>
      <c r="AQ48" s="238"/>
      <c r="AR48" s="116">
        <f t="shared" si="22"/>
        <v>0</v>
      </c>
      <c r="AS48" s="566" t="s">
        <v>366</v>
      </c>
      <c r="AT48" s="252" t="s">
        <v>366</v>
      </c>
      <c r="AU48" s="573" t="s">
        <v>366</v>
      </c>
      <c r="AV48" s="118">
        <f t="shared" si="28"/>
        <v>38</v>
      </c>
      <c r="AW48" s="467">
        <f t="shared" si="23"/>
        <v>87</v>
      </c>
      <c r="AX48" s="537" t="s">
        <v>39</v>
      </c>
      <c r="AY48" s="637" t="s">
        <v>31</v>
      </c>
      <c r="AZ48" s="191">
        <f t="shared" si="24"/>
        <v>1.0941919304433954</v>
      </c>
      <c r="BA48" s="192">
        <f t="shared" si="25"/>
        <v>27.102803738317753</v>
      </c>
      <c r="BB48" s="410" t="str">
        <f t="shared" si="26"/>
        <v>Megatech Industries Jablonec s.r.o.</v>
      </c>
      <c r="BC48" s="612" t="s">
        <v>572</v>
      </c>
    </row>
    <row r="49" spans="1:55" ht="15" customHeight="1">
      <c r="A49" s="201" t="s">
        <v>35</v>
      </c>
      <c r="B49" s="212" t="s">
        <v>305</v>
      </c>
      <c r="C49" s="559">
        <v>-28</v>
      </c>
      <c r="D49" s="103">
        <f t="shared" si="15"/>
        <v>-28</v>
      </c>
      <c r="E49" s="404">
        <v>1.4705882352941175</v>
      </c>
      <c r="F49" s="170">
        <f t="shared" si="16"/>
        <v>1.4705882352941175</v>
      </c>
      <c r="G49" s="97">
        <f t="shared" si="17"/>
        <v>-26.529411764705884</v>
      </c>
      <c r="H49" s="566"/>
      <c r="I49" s="100">
        <f t="shared" si="18"/>
        <v>0</v>
      </c>
      <c r="J49" s="390" t="s">
        <v>366</v>
      </c>
      <c r="K49" s="238"/>
      <c r="L49" s="2"/>
      <c r="M49" s="2"/>
      <c r="N49" s="11"/>
      <c r="O49" s="2"/>
      <c r="P49" s="108">
        <f t="shared" si="19"/>
        <v>15</v>
      </c>
      <c r="Q49" s="390"/>
      <c r="R49" s="238"/>
      <c r="S49" s="110">
        <f t="shared" si="20"/>
        <v>0</v>
      </c>
      <c r="T49" s="390" t="s">
        <v>366</v>
      </c>
      <c r="U49" s="238" t="s">
        <v>366</v>
      </c>
      <c r="V49" s="238" t="s">
        <v>366</v>
      </c>
      <c r="W49" s="238" t="s">
        <v>366</v>
      </c>
      <c r="X49" s="238" t="s">
        <v>366</v>
      </c>
      <c r="Y49" s="238" t="s">
        <v>366</v>
      </c>
      <c r="Z49" s="238" t="s">
        <v>366</v>
      </c>
      <c r="AA49" s="238" t="s">
        <v>366</v>
      </c>
      <c r="AB49" s="238" t="s">
        <v>366</v>
      </c>
      <c r="AC49" s="238" t="s">
        <v>366</v>
      </c>
      <c r="AD49" s="238" t="s">
        <v>366</v>
      </c>
      <c r="AE49" s="238" t="s">
        <v>366</v>
      </c>
      <c r="AF49" s="93">
        <f t="shared" si="21"/>
        <v>60</v>
      </c>
      <c r="AG49" s="390"/>
      <c r="AH49" s="407"/>
      <c r="AI49" s="238"/>
      <c r="AJ49" s="252"/>
      <c r="AK49" s="238"/>
      <c r="AL49" s="238"/>
      <c r="AM49" s="252"/>
      <c r="AN49" s="252"/>
      <c r="AO49" s="115">
        <f t="shared" si="27"/>
        <v>0</v>
      </c>
      <c r="AP49" s="390"/>
      <c r="AQ49" s="238" t="s">
        <v>366</v>
      </c>
      <c r="AR49" s="116">
        <f t="shared" si="22"/>
        <v>8</v>
      </c>
      <c r="AS49" s="566"/>
      <c r="AT49" s="252" t="s">
        <v>366</v>
      </c>
      <c r="AU49" s="573" t="s">
        <v>366</v>
      </c>
      <c r="AV49" s="118">
        <f t="shared" si="28"/>
        <v>23</v>
      </c>
      <c r="AW49" s="468">
        <f t="shared" si="23"/>
        <v>79.47058823529412</v>
      </c>
      <c r="AX49" s="537" t="s">
        <v>40</v>
      </c>
      <c r="AY49" s="637" t="s">
        <v>41</v>
      </c>
      <c r="AZ49" s="191">
        <f t="shared" si="24"/>
        <v>0.9994951305132029</v>
      </c>
      <c r="BA49" s="192">
        <f t="shared" si="25"/>
        <v>24.757192596664833</v>
      </c>
      <c r="BB49" s="410" t="str">
        <f t="shared" si="26"/>
        <v>Sklárna Janštejn</v>
      </c>
      <c r="BC49" s="612"/>
    </row>
    <row r="50" spans="1:55" ht="15" customHeight="1">
      <c r="A50" s="326" t="s">
        <v>197</v>
      </c>
      <c r="B50" s="331" t="s">
        <v>623</v>
      </c>
      <c r="C50" s="560"/>
      <c r="D50" s="103">
        <f t="shared" si="15"/>
        <v>0</v>
      </c>
      <c r="E50" s="563"/>
      <c r="F50" s="170">
        <f t="shared" si="16"/>
        <v>0</v>
      </c>
      <c r="G50" s="97">
        <f t="shared" si="17"/>
        <v>0</v>
      </c>
      <c r="H50" s="566" t="s">
        <v>366</v>
      </c>
      <c r="I50" s="100">
        <f t="shared" si="18"/>
        <v>15</v>
      </c>
      <c r="J50" s="390" t="s">
        <v>366</v>
      </c>
      <c r="K50" s="238"/>
      <c r="L50" s="2"/>
      <c r="M50" s="2"/>
      <c r="N50" s="11"/>
      <c r="O50" s="2"/>
      <c r="P50" s="108">
        <f t="shared" si="19"/>
        <v>15</v>
      </c>
      <c r="Q50" s="546"/>
      <c r="R50" s="535"/>
      <c r="S50" s="110">
        <f t="shared" si="20"/>
        <v>0</v>
      </c>
      <c r="T50" s="308"/>
      <c r="U50" s="238"/>
      <c r="V50" s="238"/>
      <c r="W50" s="238"/>
      <c r="X50" s="238"/>
      <c r="Y50" s="238"/>
      <c r="Z50" s="238"/>
      <c r="AA50" s="238"/>
      <c r="AB50" s="238"/>
      <c r="AC50" s="238" t="s">
        <v>366</v>
      </c>
      <c r="AD50" s="238" t="s">
        <v>366</v>
      </c>
      <c r="AE50" s="238" t="s">
        <v>366</v>
      </c>
      <c r="AF50" s="93">
        <f t="shared" si="21"/>
        <v>15</v>
      </c>
      <c r="AG50" s="566"/>
      <c r="AH50" s="572"/>
      <c r="AI50" s="252"/>
      <c r="AJ50" s="252"/>
      <c r="AK50" s="238"/>
      <c r="AL50" s="238"/>
      <c r="AM50" s="252"/>
      <c r="AN50" s="252"/>
      <c r="AO50" s="115">
        <f t="shared" si="27"/>
        <v>0</v>
      </c>
      <c r="AP50" s="390" t="s">
        <v>366</v>
      </c>
      <c r="AQ50" s="238"/>
      <c r="AR50" s="116">
        <f t="shared" si="22"/>
        <v>8</v>
      </c>
      <c r="AS50" s="566"/>
      <c r="AT50" s="252" t="s">
        <v>366</v>
      </c>
      <c r="AU50" s="573" t="s">
        <v>366</v>
      </c>
      <c r="AV50" s="118">
        <f t="shared" si="28"/>
        <v>23</v>
      </c>
      <c r="AW50" s="467">
        <f t="shared" si="23"/>
        <v>76</v>
      </c>
      <c r="AX50" s="537" t="s">
        <v>41</v>
      </c>
      <c r="AY50" s="637" t="s">
        <v>42</v>
      </c>
      <c r="AZ50" s="191">
        <f t="shared" si="24"/>
        <v>0.9558458242953798</v>
      </c>
      <c r="BA50" s="192">
        <f t="shared" si="25"/>
        <v>23.67601246105919</v>
      </c>
      <c r="BB50" s="416" t="str">
        <f t="shared" si="26"/>
        <v>Bohemia Antonínův Důl (Jihlava)</v>
      </c>
      <c r="BC50" s="612"/>
    </row>
    <row r="51" spans="1:55" ht="15" customHeight="1">
      <c r="A51" s="201" t="s">
        <v>32</v>
      </c>
      <c r="B51" s="212" t="s">
        <v>617</v>
      </c>
      <c r="C51" s="559">
        <v>-34</v>
      </c>
      <c r="D51" s="103">
        <f t="shared" si="15"/>
        <v>-34</v>
      </c>
      <c r="E51" s="404">
        <v>0</v>
      </c>
      <c r="F51" s="170">
        <f t="shared" si="16"/>
        <v>0</v>
      </c>
      <c r="G51" s="97">
        <f t="shared" si="17"/>
        <v>-34</v>
      </c>
      <c r="H51" s="566" t="s">
        <v>366</v>
      </c>
      <c r="I51" s="100">
        <f t="shared" si="18"/>
        <v>15</v>
      </c>
      <c r="J51" s="390" t="s">
        <v>366</v>
      </c>
      <c r="K51" s="238"/>
      <c r="L51" s="2"/>
      <c r="M51" s="2"/>
      <c r="N51" s="2"/>
      <c r="O51" s="52"/>
      <c r="P51" s="108">
        <f t="shared" si="19"/>
        <v>15</v>
      </c>
      <c r="Q51" s="390"/>
      <c r="R51" s="238" t="s">
        <v>366</v>
      </c>
      <c r="S51" s="110">
        <f t="shared" si="20"/>
        <v>15</v>
      </c>
      <c r="T51" s="390"/>
      <c r="U51" s="238"/>
      <c r="V51" s="238" t="s">
        <v>366</v>
      </c>
      <c r="W51" s="238"/>
      <c r="X51" s="238"/>
      <c r="Y51" s="238"/>
      <c r="Z51" s="238" t="s">
        <v>366</v>
      </c>
      <c r="AA51" s="238"/>
      <c r="AB51" s="238"/>
      <c r="AC51" s="238" t="s">
        <v>366</v>
      </c>
      <c r="AD51" s="238" t="s">
        <v>366</v>
      </c>
      <c r="AE51" s="238" t="s">
        <v>366</v>
      </c>
      <c r="AF51" s="93">
        <f t="shared" si="21"/>
        <v>25</v>
      </c>
      <c r="AG51" s="390"/>
      <c r="AH51" s="407"/>
      <c r="AI51" s="238"/>
      <c r="AJ51" s="252"/>
      <c r="AK51" s="238"/>
      <c r="AL51" s="238"/>
      <c r="AM51" s="252"/>
      <c r="AN51" s="252"/>
      <c r="AO51" s="115">
        <f t="shared" si="27"/>
        <v>0</v>
      </c>
      <c r="AP51" s="390" t="s">
        <v>366</v>
      </c>
      <c r="AQ51" s="238"/>
      <c r="AR51" s="116">
        <f t="shared" si="22"/>
        <v>8</v>
      </c>
      <c r="AS51" s="566"/>
      <c r="AT51" s="252" t="s">
        <v>366</v>
      </c>
      <c r="AU51" s="573" t="s">
        <v>366</v>
      </c>
      <c r="AV51" s="118">
        <f>IF(AS51="ANO",15,0)+IF(AT51="ANO",15,0)+IF(AU51="ANO",15,0)</f>
        <v>30</v>
      </c>
      <c r="AW51" s="468">
        <f t="shared" si="23"/>
        <v>74</v>
      </c>
      <c r="AX51" s="537" t="s">
        <v>42</v>
      </c>
      <c r="AY51" s="637" t="s">
        <v>49</v>
      </c>
      <c r="AZ51" s="191">
        <f t="shared" si="24"/>
        <v>0.9306919868139224</v>
      </c>
      <c r="BA51" s="192">
        <f t="shared" si="25"/>
        <v>23.05295950155763</v>
      </c>
      <c r="BB51" s="410" t="str">
        <f t="shared" si="26"/>
        <v>Schott CR (Valašské Meziříčí)</v>
      </c>
      <c r="BC51" s="612" t="s">
        <v>563</v>
      </c>
    </row>
    <row r="52" spans="1:55" ht="15" customHeight="1">
      <c r="A52" s="201" t="s">
        <v>15</v>
      </c>
      <c r="B52" s="212" t="s">
        <v>132</v>
      </c>
      <c r="C52" s="559">
        <v>-17</v>
      </c>
      <c r="D52" s="103">
        <f t="shared" si="15"/>
        <v>-17</v>
      </c>
      <c r="E52" s="404">
        <v>0</v>
      </c>
      <c r="F52" s="170">
        <f t="shared" si="16"/>
        <v>0</v>
      </c>
      <c r="G52" s="97">
        <f t="shared" si="17"/>
        <v>-17</v>
      </c>
      <c r="H52" s="566"/>
      <c r="I52" s="100">
        <f t="shared" si="18"/>
        <v>0</v>
      </c>
      <c r="J52" s="390" t="s">
        <v>366</v>
      </c>
      <c r="K52" s="238"/>
      <c r="L52" s="2"/>
      <c r="M52" s="2"/>
      <c r="N52" s="11"/>
      <c r="O52" s="2"/>
      <c r="P52" s="108">
        <f t="shared" si="19"/>
        <v>15</v>
      </c>
      <c r="Q52" s="390"/>
      <c r="R52" s="238" t="s">
        <v>366</v>
      </c>
      <c r="S52" s="110">
        <f t="shared" si="20"/>
        <v>15</v>
      </c>
      <c r="T52" s="390"/>
      <c r="U52" s="238"/>
      <c r="V52" s="238"/>
      <c r="W52" s="238"/>
      <c r="X52" s="238"/>
      <c r="Y52" s="238"/>
      <c r="Z52" s="238"/>
      <c r="AA52" s="238"/>
      <c r="AB52" s="238" t="s">
        <v>366</v>
      </c>
      <c r="AC52" s="238"/>
      <c r="AD52" s="238" t="s">
        <v>366</v>
      </c>
      <c r="AE52" s="238" t="s">
        <v>366</v>
      </c>
      <c r="AF52" s="93">
        <f t="shared" si="21"/>
        <v>15</v>
      </c>
      <c r="AG52" s="566" t="s">
        <v>366</v>
      </c>
      <c r="AH52" s="572"/>
      <c r="AI52" s="252" t="s">
        <v>366</v>
      </c>
      <c r="AJ52" s="252"/>
      <c r="AK52" s="238" t="s">
        <v>366</v>
      </c>
      <c r="AL52" s="572"/>
      <c r="AM52" s="252"/>
      <c r="AN52" s="252"/>
      <c r="AO52" s="115">
        <f t="shared" si="27"/>
        <v>24</v>
      </c>
      <c r="AP52" s="390"/>
      <c r="AQ52" s="238"/>
      <c r="AR52" s="116">
        <f t="shared" si="22"/>
        <v>0</v>
      </c>
      <c r="AS52" s="566"/>
      <c r="AT52" s="252" t="s">
        <v>366</v>
      </c>
      <c r="AU52" s="573"/>
      <c r="AV52" s="118">
        <f>IF(AS52="ANO",15,0)+IF(AT52="ANO",15,0)+IF(AU52="ANO",15,0)</f>
        <v>15</v>
      </c>
      <c r="AW52" s="467">
        <f t="shared" si="23"/>
        <v>67</v>
      </c>
      <c r="AX52" s="537" t="s">
        <v>43</v>
      </c>
      <c r="AY52" s="637" t="s">
        <v>44</v>
      </c>
      <c r="AZ52" s="191">
        <f t="shared" si="24"/>
        <v>0.8426535556288217</v>
      </c>
      <c r="BA52" s="192">
        <f t="shared" si="25"/>
        <v>20.87227414330218</v>
      </c>
      <c r="BB52" s="410" t="str">
        <f t="shared" si="26"/>
        <v>G. Benedikt Karlovy Vary s.r.o.</v>
      </c>
      <c r="BC52" s="612"/>
    </row>
    <row r="53" spans="1:55" ht="15" customHeight="1">
      <c r="A53" s="326" t="s">
        <v>52</v>
      </c>
      <c r="B53" s="330" t="s">
        <v>615</v>
      </c>
      <c r="C53" s="546"/>
      <c r="D53" s="106">
        <f t="shared" si="15"/>
        <v>0</v>
      </c>
      <c r="E53" s="563"/>
      <c r="F53" s="170">
        <f t="shared" si="16"/>
        <v>0</v>
      </c>
      <c r="G53" s="97">
        <f t="shared" si="17"/>
        <v>0</v>
      </c>
      <c r="H53" s="566"/>
      <c r="I53" s="100">
        <f t="shared" si="18"/>
        <v>0</v>
      </c>
      <c r="J53" s="390"/>
      <c r="K53" s="238"/>
      <c r="L53" s="2"/>
      <c r="M53" s="2"/>
      <c r="N53" s="11"/>
      <c r="O53" s="2"/>
      <c r="P53" s="108">
        <f t="shared" si="19"/>
        <v>0</v>
      </c>
      <c r="Q53" s="546"/>
      <c r="R53" s="535"/>
      <c r="S53" s="110">
        <f t="shared" si="20"/>
        <v>0</v>
      </c>
      <c r="T53" s="308"/>
      <c r="U53" s="238"/>
      <c r="V53" s="238"/>
      <c r="W53" s="238" t="s">
        <v>366</v>
      </c>
      <c r="X53" s="238" t="s">
        <v>366</v>
      </c>
      <c r="Y53" s="238"/>
      <c r="Z53" s="238" t="s">
        <v>366</v>
      </c>
      <c r="AA53" s="238" t="s">
        <v>366</v>
      </c>
      <c r="AB53" s="238"/>
      <c r="AC53" s="238" t="s">
        <v>366</v>
      </c>
      <c r="AD53" s="238" t="s">
        <v>366</v>
      </c>
      <c r="AE53" s="238" t="s">
        <v>366</v>
      </c>
      <c r="AF53" s="93">
        <f t="shared" si="21"/>
        <v>35</v>
      </c>
      <c r="AG53" s="566"/>
      <c r="AH53" s="572"/>
      <c r="AI53" s="252"/>
      <c r="AJ53" s="252"/>
      <c r="AK53" s="238"/>
      <c r="AL53" s="572"/>
      <c r="AM53" s="252"/>
      <c r="AN53" s="252"/>
      <c r="AO53" s="115">
        <f t="shared" si="27"/>
        <v>0</v>
      </c>
      <c r="AP53" s="390"/>
      <c r="AQ53" s="238"/>
      <c r="AR53" s="116">
        <f t="shared" si="22"/>
        <v>0</v>
      </c>
      <c r="AS53" s="566"/>
      <c r="AT53" s="252" t="s">
        <v>366</v>
      </c>
      <c r="AU53" s="573" t="s">
        <v>366</v>
      </c>
      <c r="AV53" s="118">
        <f>IF(AS53="ANO",15,0)+IF(AT53="ANO",15,0)+IF(AU53="ANO",15,0)</f>
        <v>30</v>
      </c>
      <c r="AW53" s="467">
        <f t="shared" si="23"/>
        <v>65</v>
      </c>
      <c r="AX53" s="537" t="s">
        <v>44</v>
      </c>
      <c r="AY53" s="637" t="s">
        <v>45</v>
      </c>
      <c r="AZ53" s="191">
        <f t="shared" si="24"/>
        <v>0.8174997181473643</v>
      </c>
      <c r="BA53" s="192">
        <f t="shared" si="25"/>
        <v>20.24922118380062</v>
      </c>
      <c r="BB53" s="414" t="str">
        <f t="shared" si="26"/>
        <v>Železnobrodské sklo (Železný Brod)</v>
      </c>
      <c r="BC53" s="612"/>
    </row>
    <row r="54" spans="1:55" ht="15" customHeight="1">
      <c r="A54" s="326" t="s">
        <v>34</v>
      </c>
      <c r="B54" s="330" t="s">
        <v>232</v>
      </c>
      <c r="C54" s="560"/>
      <c r="D54" s="103">
        <f t="shared" si="15"/>
        <v>0</v>
      </c>
      <c r="E54" s="563"/>
      <c r="F54" s="170">
        <f t="shared" si="16"/>
        <v>0</v>
      </c>
      <c r="G54" s="97">
        <f t="shared" si="17"/>
        <v>0</v>
      </c>
      <c r="H54" s="566"/>
      <c r="I54" s="100">
        <f t="shared" si="18"/>
        <v>0</v>
      </c>
      <c r="J54" s="390"/>
      <c r="K54" s="238"/>
      <c r="L54" s="2"/>
      <c r="M54" s="2"/>
      <c r="N54" s="11"/>
      <c r="O54" s="2"/>
      <c r="P54" s="108">
        <f t="shared" si="19"/>
        <v>0</v>
      </c>
      <c r="Q54" s="546"/>
      <c r="R54" s="535"/>
      <c r="S54" s="110">
        <f t="shared" si="20"/>
        <v>0</v>
      </c>
      <c r="T54" s="390"/>
      <c r="U54" s="238"/>
      <c r="V54" s="238"/>
      <c r="W54" s="238" t="s">
        <v>366</v>
      </c>
      <c r="X54" s="238" t="s">
        <v>366</v>
      </c>
      <c r="Y54" s="238" t="s">
        <v>366</v>
      </c>
      <c r="Z54" s="238" t="s">
        <v>366</v>
      </c>
      <c r="AA54" s="238" t="s">
        <v>366</v>
      </c>
      <c r="AB54" s="238" t="s">
        <v>366</v>
      </c>
      <c r="AC54" s="238" t="s">
        <v>366</v>
      </c>
      <c r="AD54" s="238" t="s">
        <v>366</v>
      </c>
      <c r="AE54" s="238" t="s">
        <v>366</v>
      </c>
      <c r="AF54" s="93">
        <f t="shared" si="21"/>
        <v>45</v>
      </c>
      <c r="AG54" s="566"/>
      <c r="AH54" s="572"/>
      <c r="AI54" s="252" t="s">
        <v>366</v>
      </c>
      <c r="AJ54" s="252"/>
      <c r="AK54" s="238"/>
      <c r="AL54" s="572"/>
      <c r="AM54" s="252"/>
      <c r="AN54" s="252"/>
      <c r="AO54" s="115">
        <f t="shared" si="27"/>
        <v>8</v>
      </c>
      <c r="AP54" s="390"/>
      <c r="AQ54" s="238"/>
      <c r="AR54" s="116">
        <f t="shared" si="22"/>
        <v>0</v>
      </c>
      <c r="AS54" s="566"/>
      <c r="AT54" s="571"/>
      <c r="AU54" s="573" t="s">
        <v>366</v>
      </c>
      <c r="AV54" s="118">
        <f>IF(AS54="ANO",15,0)+IF(AT54="ANO",15,0)+IF(AU54="ANO",8,0)</f>
        <v>8</v>
      </c>
      <c r="AW54" s="468">
        <f t="shared" si="23"/>
        <v>61</v>
      </c>
      <c r="AX54" s="537" t="s">
        <v>45</v>
      </c>
      <c r="AY54" s="637" t="s">
        <v>47</v>
      </c>
      <c r="AZ54" s="191">
        <f t="shared" si="24"/>
        <v>0.7671920431844497</v>
      </c>
      <c r="BA54" s="192">
        <f t="shared" si="25"/>
        <v>19.003115264797508</v>
      </c>
      <c r="BB54" s="414" t="str">
        <f t="shared" si="26"/>
        <v>Sklárna Heřmanova Huť, a.s.</v>
      </c>
      <c r="BC54" s="612"/>
    </row>
    <row r="55" spans="1:55" ht="15" customHeight="1">
      <c r="A55" s="327" t="s">
        <v>12</v>
      </c>
      <c r="B55" s="534" t="s">
        <v>633</v>
      </c>
      <c r="C55" s="560"/>
      <c r="D55" s="103">
        <f t="shared" si="15"/>
        <v>0</v>
      </c>
      <c r="E55" s="563"/>
      <c r="F55" s="170">
        <f t="shared" si="16"/>
        <v>0</v>
      </c>
      <c r="G55" s="97">
        <f t="shared" si="17"/>
        <v>0</v>
      </c>
      <c r="H55" s="566"/>
      <c r="I55" s="100">
        <f t="shared" si="18"/>
        <v>0</v>
      </c>
      <c r="J55" s="390"/>
      <c r="K55" s="238"/>
      <c r="L55" s="2"/>
      <c r="M55" s="2"/>
      <c r="N55" s="11"/>
      <c r="O55" s="2"/>
      <c r="P55" s="108">
        <f t="shared" si="19"/>
        <v>0</v>
      </c>
      <c r="Q55" s="390"/>
      <c r="R55" s="238"/>
      <c r="S55" s="110">
        <f t="shared" si="20"/>
        <v>0</v>
      </c>
      <c r="T55" s="630"/>
      <c r="U55" s="238"/>
      <c r="V55" s="238"/>
      <c r="W55" s="238"/>
      <c r="X55" s="238"/>
      <c r="Y55" s="238"/>
      <c r="Z55" s="238" t="s">
        <v>366</v>
      </c>
      <c r="AA55" s="238" t="s">
        <v>366</v>
      </c>
      <c r="AB55" s="238" t="s">
        <v>366</v>
      </c>
      <c r="AC55" s="556"/>
      <c r="AD55" s="535"/>
      <c r="AE55" s="535"/>
      <c r="AF55" s="93">
        <f t="shared" si="21"/>
        <v>15</v>
      </c>
      <c r="AG55" s="566"/>
      <c r="AH55" s="572"/>
      <c r="AI55" s="252"/>
      <c r="AJ55" s="252"/>
      <c r="AK55" s="238"/>
      <c r="AL55" s="535"/>
      <c r="AM55" s="252"/>
      <c r="AN55" s="238"/>
      <c r="AO55" s="115">
        <f t="shared" si="27"/>
        <v>0</v>
      </c>
      <c r="AP55" s="546"/>
      <c r="AQ55" s="535"/>
      <c r="AR55" s="116">
        <f t="shared" si="22"/>
        <v>0</v>
      </c>
      <c r="AS55" s="566"/>
      <c r="AT55" s="571" t="s">
        <v>366</v>
      </c>
      <c r="AU55" s="575"/>
      <c r="AV55" s="118">
        <f aca="true" t="shared" si="29" ref="AV55:AV60">IF(AS55="ANO",15,0)+IF(AT55="ANO",15,0)+IF(AU55="ANO",15,0)</f>
        <v>15</v>
      </c>
      <c r="AW55" s="467">
        <f t="shared" si="23"/>
        <v>30</v>
      </c>
      <c r="AX55" s="537" t="s">
        <v>46</v>
      </c>
      <c r="AY55" s="637" t="s">
        <v>54</v>
      </c>
      <c r="AZ55" s="191">
        <f t="shared" si="24"/>
        <v>0.37730756222186046</v>
      </c>
      <c r="BA55" s="192">
        <f t="shared" si="25"/>
        <v>9.345794392523365</v>
      </c>
      <c r="BB55" s="540" t="str">
        <f t="shared" si="26"/>
        <v>Egermann s.r.o. (Nový Bor) - zrušeno 22.10.2018</v>
      </c>
      <c r="BC55" s="650" t="s">
        <v>107</v>
      </c>
    </row>
    <row r="56" spans="1:55" ht="15" customHeight="1">
      <c r="A56" s="327" t="s">
        <v>14</v>
      </c>
      <c r="B56" s="534" t="s">
        <v>608</v>
      </c>
      <c r="C56" s="560"/>
      <c r="D56" s="103">
        <f t="shared" si="15"/>
        <v>0</v>
      </c>
      <c r="E56" s="563"/>
      <c r="F56" s="170">
        <f t="shared" si="16"/>
        <v>0</v>
      </c>
      <c r="G56" s="97">
        <f t="shared" si="17"/>
        <v>0</v>
      </c>
      <c r="H56" s="566"/>
      <c r="I56" s="100">
        <f t="shared" si="18"/>
        <v>0</v>
      </c>
      <c r="J56" s="390" t="s">
        <v>366</v>
      </c>
      <c r="K56" s="238"/>
      <c r="L56" s="2"/>
      <c r="M56" s="2"/>
      <c r="N56" s="11"/>
      <c r="O56" s="2"/>
      <c r="P56" s="108">
        <f t="shared" si="19"/>
        <v>15</v>
      </c>
      <c r="Q56" s="390"/>
      <c r="R56" s="238"/>
      <c r="S56" s="110">
        <f t="shared" si="20"/>
        <v>0</v>
      </c>
      <c r="T56" s="390" t="s">
        <v>366</v>
      </c>
      <c r="U56" s="238" t="s">
        <v>366</v>
      </c>
      <c r="V56" s="238" t="s">
        <v>366</v>
      </c>
      <c r="W56" s="535"/>
      <c r="X56" s="535"/>
      <c r="Y56" s="535"/>
      <c r="Z56" s="535"/>
      <c r="AA56" s="535"/>
      <c r="AB56" s="535"/>
      <c r="AC56" s="535"/>
      <c r="AD56" s="535"/>
      <c r="AE56" s="535"/>
      <c r="AF56" s="93">
        <f t="shared" si="21"/>
        <v>15</v>
      </c>
      <c r="AG56" s="390"/>
      <c r="AH56" s="407"/>
      <c r="AI56" s="535"/>
      <c r="AJ56" s="571"/>
      <c r="AK56" s="535"/>
      <c r="AL56" s="535"/>
      <c r="AM56" s="252"/>
      <c r="AN56" s="252"/>
      <c r="AO56" s="115">
        <f t="shared" si="27"/>
        <v>0</v>
      </c>
      <c r="AP56" s="546"/>
      <c r="AQ56" s="535"/>
      <c r="AR56" s="116">
        <f t="shared" si="22"/>
        <v>0</v>
      </c>
      <c r="AS56" s="566"/>
      <c r="AT56" s="571"/>
      <c r="AU56" s="575"/>
      <c r="AV56" s="118">
        <f t="shared" si="29"/>
        <v>0</v>
      </c>
      <c r="AW56" s="467">
        <f t="shared" si="23"/>
        <v>30</v>
      </c>
      <c r="AX56" s="537" t="s">
        <v>47</v>
      </c>
      <c r="AY56" s="637" t="s">
        <v>26</v>
      </c>
      <c r="AZ56" s="191">
        <f t="shared" si="24"/>
        <v>0.37730756222186046</v>
      </c>
      <c r="BA56" s="192">
        <f t="shared" si="25"/>
        <v>9.345794392523365</v>
      </c>
      <c r="BB56" s="540" t="str">
        <f t="shared" si="26"/>
        <v>Flabeg Czech, s.r.o. (Oloví) - zrušeno 31.3.2018</v>
      </c>
      <c r="BC56" s="650" t="s">
        <v>693</v>
      </c>
    </row>
    <row r="57" spans="1:55" ht="15" customHeight="1">
      <c r="A57" s="327" t="s">
        <v>41</v>
      </c>
      <c r="B57" s="534" t="s">
        <v>547</v>
      </c>
      <c r="C57" s="560"/>
      <c r="D57" s="103">
        <f t="shared" si="15"/>
        <v>0</v>
      </c>
      <c r="E57" s="563"/>
      <c r="F57" s="170">
        <f t="shared" si="16"/>
        <v>0</v>
      </c>
      <c r="G57" s="97">
        <f t="shared" si="17"/>
        <v>0</v>
      </c>
      <c r="H57" s="566"/>
      <c r="I57" s="100">
        <f t="shared" si="18"/>
        <v>0</v>
      </c>
      <c r="J57" s="390" t="s">
        <v>366</v>
      </c>
      <c r="K57" s="238"/>
      <c r="L57" s="2"/>
      <c r="M57" s="2"/>
      <c r="N57" s="11"/>
      <c r="O57" s="2"/>
      <c r="P57" s="108">
        <f t="shared" si="19"/>
        <v>15</v>
      </c>
      <c r="Q57" s="390"/>
      <c r="R57" s="238"/>
      <c r="S57" s="110">
        <f t="shared" si="20"/>
        <v>0</v>
      </c>
      <c r="T57" s="390" t="s">
        <v>366</v>
      </c>
      <c r="U57" s="238" t="s">
        <v>366</v>
      </c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93">
        <f t="shared" si="21"/>
        <v>10</v>
      </c>
      <c r="AG57" s="390"/>
      <c r="AH57" s="572"/>
      <c r="AI57" s="571"/>
      <c r="AJ57" s="571"/>
      <c r="AK57" s="535"/>
      <c r="AL57" s="535"/>
      <c r="AM57" s="252"/>
      <c r="AN57" s="252"/>
      <c r="AO57" s="115">
        <f t="shared" si="27"/>
        <v>0</v>
      </c>
      <c r="AP57" s="546"/>
      <c r="AQ57" s="535"/>
      <c r="AR57" s="116">
        <f t="shared" si="22"/>
        <v>0</v>
      </c>
      <c r="AS57" s="566"/>
      <c r="AT57" s="571"/>
      <c r="AU57" s="575"/>
      <c r="AV57" s="118">
        <f t="shared" si="29"/>
        <v>0</v>
      </c>
      <c r="AW57" s="467">
        <f t="shared" si="23"/>
        <v>25</v>
      </c>
      <c r="AX57" s="537" t="s">
        <v>48</v>
      </c>
      <c r="AY57" s="637" t="s">
        <v>48</v>
      </c>
      <c r="AZ57" s="191">
        <f t="shared" si="24"/>
        <v>0.31442296851821705</v>
      </c>
      <c r="BA57" s="192">
        <f t="shared" si="25"/>
        <v>7.78816199376947</v>
      </c>
      <c r="BB57" s="540" t="str">
        <f t="shared" si="26"/>
        <v>SOU Havlíčkova Kyjov - zrušeno 28.2.2018</v>
      </c>
      <c r="BC57" s="650"/>
    </row>
    <row r="58" spans="1:55" ht="15" customHeight="1">
      <c r="A58" s="327" t="s">
        <v>43</v>
      </c>
      <c r="B58" s="534" t="s">
        <v>634</v>
      </c>
      <c r="C58" s="560"/>
      <c r="D58" s="103">
        <f t="shared" si="15"/>
        <v>0</v>
      </c>
      <c r="E58" s="563"/>
      <c r="F58" s="170">
        <f t="shared" si="16"/>
        <v>0</v>
      </c>
      <c r="G58" s="97">
        <f t="shared" si="17"/>
        <v>0</v>
      </c>
      <c r="H58" s="566"/>
      <c r="I58" s="100">
        <f t="shared" si="18"/>
        <v>0</v>
      </c>
      <c r="J58" s="390"/>
      <c r="K58" s="238"/>
      <c r="L58" s="2"/>
      <c r="M58" s="2"/>
      <c r="N58" s="11"/>
      <c r="O58" s="2"/>
      <c r="P58" s="108">
        <f t="shared" si="19"/>
        <v>0</v>
      </c>
      <c r="Q58" s="390"/>
      <c r="R58" s="238" t="s">
        <v>366</v>
      </c>
      <c r="S58" s="110">
        <f t="shared" si="20"/>
        <v>15</v>
      </c>
      <c r="T58" s="390" t="s">
        <v>366</v>
      </c>
      <c r="U58" s="238"/>
      <c r="V58" s="238"/>
      <c r="W58" s="238"/>
      <c r="X58" s="238"/>
      <c r="Y58" s="238"/>
      <c r="Z58" s="238"/>
      <c r="AA58" s="238"/>
      <c r="AB58" s="238"/>
      <c r="AC58" s="238" t="s">
        <v>366</v>
      </c>
      <c r="AD58" s="556"/>
      <c r="AE58" s="556"/>
      <c r="AF58" s="93">
        <f t="shared" si="21"/>
        <v>10</v>
      </c>
      <c r="AG58" s="566"/>
      <c r="AH58" s="572"/>
      <c r="AI58" s="252"/>
      <c r="AJ58" s="252"/>
      <c r="AK58" s="238"/>
      <c r="AL58" s="238"/>
      <c r="AM58" s="252"/>
      <c r="AN58" s="238"/>
      <c r="AO58" s="115">
        <f t="shared" si="27"/>
        <v>0</v>
      </c>
      <c r="AP58" s="546"/>
      <c r="AQ58" s="238"/>
      <c r="AR58" s="116">
        <f t="shared" si="22"/>
        <v>0</v>
      </c>
      <c r="AS58" s="566"/>
      <c r="AT58" s="571"/>
      <c r="AU58" s="575"/>
      <c r="AV58" s="118">
        <f t="shared" si="29"/>
        <v>0</v>
      </c>
      <c r="AW58" s="467">
        <f t="shared" si="23"/>
        <v>25</v>
      </c>
      <c r="AX58" s="537" t="s">
        <v>49</v>
      </c>
      <c r="AY58" s="637" t="s">
        <v>40</v>
      </c>
      <c r="AZ58" s="191">
        <f t="shared" si="24"/>
        <v>0.31442296851821705</v>
      </c>
      <c r="BA58" s="192">
        <f t="shared" si="25"/>
        <v>7.78816199376947</v>
      </c>
      <c r="BB58" s="540" t="str">
        <f t="shared" si="26"/>
        <v>Technosklo Držkov s.r.o. - zrušeno 31.12.2018</v>
      </c>
      <c r="BC58" s="650" t="s">
        <v>570</v>
      </c>
    </row>
    <row r="59" spans="1:55" ht="15" customHeight="1">
      <c r="A59" s="327" t="s">
        <v>51</v>
      </c>
      <c r="B59" s="534" t="s">
        <v>635</v>
      </c>
      <c r="C59" s="560"/>
      <c r="D59" s="103">
        <f t="shared" si="15"/>
        <v>0</v>
      </c>
      <c r="E59" s="563"/>
      <c r="F59" s="170">
        <f t="shared" si="16"/>
        <v>0</v>
      </c>
      <c r="G59" s="97">
        <f t="shared" si="17"/>
        <v>0</v>
      </c>
      <c r="H59" s="566"/>
      <c r="I59" s="100">
        <f t="shared" si="18"/>
        <v>0</v>
      </c>
      <c r="J59" s="390"/>
      <c r="K59" s="238"/>
      <c r="L59" s="2"/>
      <c r="M59" s="2"/>
      <c r="N59" s="11"/>
      <c r="O59" s="2"/>
      <c r="P59" s="108">
        <f t="shared" si="19"/>
        <v>0</v>
      </c>
      <c r="Q59" s="390"/>
      <c r="R59" s="238"/>
      <c r="S59" s="110">
        <f t="shared" si="20"/>
        <v>0</v>
      </c>
      <c r="T59" s="308"/>
      <c r="U59" s="238"/>
      <c r="V59" s="238"/>
      <c r="W59" s="238"/>
      <c r="X59" s="238"/>
      <c r="Y59" s="238"/>
      <c r="Z59" s="238"/>
      <c r="AA59" s="238"/>
      <c r="AB59" s="238"/>
      <c r="AC59" s="238" t="s">
        <v>366</v>
      </c>
      <c r="AD59" s="238" t="s">
        <v>366</v>
      </c>
      <c r="AE59" s="238" t="s">
        <v>366</v>
      </c>
      <c r="AF59" s="93">
        <f t="shared" si="21"/>
        <v>15</v>
      </c>
      <c r="AG59" s="390"/>
      <c r="AH59" s="407"/>
      <c r="AI59" s="238"/>
      <c r="AJ59" s="252"/>
      <c r="AK59" s="238"/>
      <c r="AL59" s="238"/>
      <c r="AM59" s="252"/>
      <c r="AN59" s="238"/>
      <c r="AO59" s="115">
        <f t="shared" si="27"/>
        <v>0</v>
      </c>
      <c r="AP59" s="546"/>
      <c r="AQ59" s="238"/>
      <c r="AR59" s="116">
        <f t="shared" si="22"/>
        <v>0</v>
      </c>
      <c r="AS59" s="566"/>
      <c r="AT59" s="571"/>
      <c r="AU59" s="575"/>
      <c r="AV59" s="118">
        <f t="shared" si="29"/>
        <v>0</v>
      </c>
      <c r="AW59" s="467">
        <f t="shared" si="23"/>
        <v>15</v>
      </c>
      <c r="AX59" s="537" t="s">
        <v>50</v>
      </c>
      <c r="AY59" s="637" t="s">
        <v>53</v>
      </c>
      <c r="AZ59" s="191">
        <f t="shared" si="24"/>
        <v>0.18865378111093023</v>
      </c>
      <c r="BA59" s="192">
        <f t="shared" si="25"/>
        <v>4.672897196261682</v>
      </c>
      <c r="BB59" s="540" t="str">
        <f t="shared" si="26"/>
        <v>VOŠS a SŠ (Nový Bor) - zrušeno 31.12.2018</v>
      </c>
      <c r="BC59" s="650"/>
    </row>
    <row r="60" spans="1:55" ht="15" customHeight="1" thickBot="1">
      <c r="A60" s="201" t="s">
        <v>33</v>
      </c>
      <c r="B60" s="442" t="s">
        <v>618</v>
      </c>
      <c r="C60" s="561">
        <v>-35</v>
      </c>
      <c r="D60" s="444">
        <f t="shared" si="15"/>
        <v>-35</v>
      </c>
      <c r="E60" s="565">
        <v>-0.2915451895043732</v>
      </c>
      <c r="F60" s="444">
        <f t="shared" si="16"/>
        <v>0</v>
      </c>
      <c r="G60" s="393">
        <f t="shared" si="17"/>
        <v>-35</v>
      </c>
      <c r="H60" s="576"/>
      <c r="I60" s="446">
        <f t="shared" si="18"/>
        <v>0</v>
      </c>
      <c r="J60" s="568"/>
      <c r="K60" s="450"/>
      <c r="L60" s="66"/>
      <c r="M60" s="66"/>
      <c r="N60" s="66"/>
      <c r="O60" s="645"/>
      <c r="P60" s="396">
        <f t="shared" si="19"/>
        <v>0</v>
      </c>
      <c r="Q60" s="568"/>
      <c r="R60" s="450" t="s">
        <v>366</v>
      </c>
      <c r="S60" s="394">
        <f t="shared" si="20"/>
        <v>15</v>
      </c>
      <c r="T60" s="568"/>
      <c r="U60" s="450"/>
      <c r="V60" s="450"/>
      <c r="W60" s="450"/>
      <c r="X60" s="450"/>
      <c r="Y60" s="450"/>
      <c r="Z60" s="450"/>
      <c r="AA60" s="450"/>
      <c r="AB60" s="450"/>
      <c r="AC60" s="450"/>
      <c r="AD60" s="450"/>
      <c r="AE60" s="450" t="s">
        <v>366</v>
      </c>
      <c r="AF60" s="395">
        <f t="shared" si="21"/>
        <v>5</v>
      </c>
      <c r="AG60" s="568"/>
      <c r="AH60" s="642"/>
      <c r="AI60" s="450"/>
      <c r="AJ60" s="452"/>
      <c r="AK60" s="450"/>
      <c r="AL60" s="450"/>
      <c r="AM60" s="452"/>
      <c r="AN60" s="452"/>
      <c r="AO60" s="92">
        <f t="shared" si="27"/>
        <v>0</v>
      </c>
      <c r="AP60" s="568"/>
      <c r="AQ60" s="450"/>
      <c r="AR60" s="397">
        <f t="shared" si="22"/>
        <v>0</v>
      </c>
      <c r="AS60" s="576"/>
      <c r="AT60" s="452"/>
      <c r="AU60" s="577" t="s">
        <v>366</v>
      </c>
      <c r="AV60" s="391">
        <f t="shared" si="29"/>
        <v>15</v>
      </c>
      <c r="AW60" s="647">
        <f t="shared" si="23"/>
        <v>0</v>
      </c>
      <c r="AX60" s="537" t="s">
        <v>51</v>
      </c>
      <c r="AY60" s="639" t="s">
        <v>52</v>
      </c>
      <c r="AZ60" s="193">
        <f t="shared" si="24"/>
        <v>0</v>
      </c>
      <c r="BA60" s="194">
        <f t="shared" si="25"/>
        <v>0</v>
      </c>
      <c r="BB60" s="417" t="str">
        <f t="shared" si="26"/>
        <v>Schott Flat Glass CR (Valašské Meziříčí)</v>
      </c>
      <c r="BC60" s="616"/>
    </row>
    <row r="61" spans="1:56" s="81" customFormat="1" ht="24" customHeight="1" thickBot="1">
      <c r="A61" s="1001" t="s">
        <v>117</v>
      </c>
      <c r="B61" s="1002"/>
      <c r="C61" s="78">
        <f>SUM(C6:C60)</f>
        <v>-15</v>
      </c>
      <c r="D61" s="105">
        <f>SUM(D6:D60)</f>
        <v>-15</v>
      </c>
      <c r="E61" s="79">
        <f>SUM(E6:E60)</f>
        <v>-7.5297340908820205</v>
      </c>
      <c r="F61" s="105">
        <f>SUM(F6:F60)</f>
        <v>67.07307771364316</v>
      </c>
      <c r="G61" s="99">
        <f>SUM(G6:G60)</f>
        <v>52.0730777136431</v>
      </c>
      <c r="H61" s="78">
        <f>COUNTA(H6:H60)</f>
        <v>39</v>
      </c>
      <c r="I61" s="102">
        <f>SUM(I6:I60)</f>
        <v>585</v>
      </c>
      <c r="J61" s="78">
        <f aca="true" t="shared" si="30" ref="J61:O61">COUNTA(J6:J60)</f>
        <v>44</v>
      </c>
      <c r="K61" s="79">
        <f t="shared" si="30"/>
        <v>0</v>
      </c>
      <c r="L61" s="347">
        <f t="shared" si="30"/>
        <v>0</v>
      </c>
      <c r="M61" s="79">
        <f t="shared" si="30"/>
        <v>0</v>
      </c>
      <c r="N61" s="79">
        <f t="shared" si="30"/>
        <v>0</v>
      </c>
      <c r="O61" s="79">
        <f t="shared" si="30"/>
        <v>0</v>
      </c>
      <c r="P61" s="111">
        <f>SUM(P6:P60)</f>
        <v>660</v>
      </c>
      <c r="Q61" s="78">
        <f>COUNTA(Q6:Q60)</f>
        <v>0</v>
      </c>
      <c r="R61" s="79">
        <f>COUNTA(R6:R60)</f>
        <v>43</v>
      </c>
      <c r="S61" s="112">
        <f>SUM(S6:S60)</f>
        <v>645</v>
      </c>
      <c r="T61" s="455">
        <f aca="true" t="shared" si="31" ref="T61:AE61">COUNTA(T6:T60)</f>
        <v>41</v>
      </c>
      <c r="U61" s="347">
        <f t="shared" si="31"/>
        <v>38</v>
      </c>
      <c r="V61" s="347">
        <f t="shared" si="31"/>
        <v>39</v>
      </c>
      <c r="W61" s="347">
        <f t="shared" si="31"/>
        <v>37</v>
      </c>
      <c r="X61" s="347">
        <f t="shared" si="31"/>
        <v>38</v>
      </c>
      <c r="Y61" s="347">
        <f t="shared" si="31"/>
        <v>38</v>
      </c>
      <c r="Z61" s="347">
        <f t="shared" si="31"/>
        <v>44</v>
      </c>
      <c r="AA61" s="347">
        <f t="shared" si="31"/>
        <v>41</v>
      </c>
      <c r="AB61" s="347">
        <f t="shared" si="31"/>
        <v>41</v>
      </c>
      <c r="AC61" s="347">
        <f t="shared" si="31"/>
        <v>44</v>
      </c>
      <c r="AD61" s="347">
        <f t="shared" si="31"/>
        <v>45</v>
      </c>
      <c r="AE61" s="347">
        <f t="shared" si="31"/>
        <v>46</v>
      </c>
      <c r="AF61" s="456">
        <f>SUM(AF6:AF60)</f>
        <v>2460</v>
      </c>
      <c r="AG61" s="455">
        <f aca="true" t="shared" si="32" ref="AG61:AN61">COUNTA(AG6:AG60)</f>
        <v>24</v>
      </c>
      <c r="AH61" s="458">
        <f t="shared" si="32"/>
        <v>3</v>
      </c>
      <c r="AI61" s="458">
        <f t="shared" si="32"/>
        <v>35</v>
      </c>
      <c r="AJ61" s="347">
        <f t="shared" si="32"/>
        <v>22</v>
      </c>
      <c r="AK61" s="347">
        <f t="shared" si="32"/>
        <v>25</v>
      </c>
      <c r="AL61" s="347">
        <f t="shared" si="32"/>
        <v>37</v>
      </c>
      <c r="AM61" s="347">
        <f>COUNTA(AM6:AM60)</f>
        <v>16</v>
      </c>
      <c r="AN61" s="347">
        <f t="shared" si="32"/>
        <v>25</v>
      </c>
      <c r="AO61" s="459">
        <f>SUM(AO6:AO60)</f>
        <v>1640</v>
      </c>
      <c r="AP61" s="455">
        <f>COUNTA(AP6:AP60)</f>
        <v>40</v>
      </c>
      <c r="AQ61" s="347">
        <f>COUNTA(AQ6:AQ60)</f>
        <v>35</v>
      </c>
      <c r="AR61" s="460">
        <f>SUM(AR6:AR60)</f>
        <v>600</v>
      </c>
      <c r="AS61" s="455">
        <f>COUNTA(AS6:AS60)</f>
        <v>13</v>
      </c>
      <c r="AT61" s="347">
        <f>COUNTA(AT6:AT60)</f>
        <v>46</v>
      </c>
      <c r="AU61" s="461">
        <f>COUNTA(AU6:AU60)</f>
        <v>39</v>
      </c>
      <c r="AV61" s="462">
        <f>SUM(AV6:AV60)</f>
        <v>1309</v>
      </c>
      <c r="AW61" s="470">
        <f t="shared" si="23"/>
        <v>7951.073077713643</v>
      </c>
      <c r="AX61" s="485" t="s">
        <v>119</v>
      </c>
      <c r="AY61" s="363" t="s">
        <v>119</v>
      </c>
      <c r="AZ61" s="195">
        <f>SUM(AZ6:AZ60)</f>
        <v>100.00000000000001</v>
      </c>
      <c r="BA61" s="197">
        <f>SUM(BA6:BA60)</f>
        <v>2476.9698061413205</v>
      </c>
      <c r="BB61" s="357" t="s">
        <v>117</v>
      </c>
      <c r="BC61" s="549" t="s">
        <v>119</v>
      </c>
      <c r="BD61" s="633"/>
    </row>
    <row r="62" spans="1:56" s="75" customFormat="1" ht="24" customHeight="1">
      <c r="A62" s="985" t="s">
        <v>176</v>
      </c>
      <c r="B62" s="986"/>
      <c r="C62" s="959" t="s">
        <v>656</v>
      </c>
      <c r="D62" s="944"/>
      <c r="E62" s="944"/>
      <c r="F62" s="944"/>
      <c r="G62" s="945"/>
      <c r="H62" s="980" t="s">
        <v>678</v>
      </c>
      <c r="I62" s="981"/>
      <c r="J62" s="959" t="s">
        <v>656</v>
      </c>
      <c r="K62" s="944"/>
      <c r="L62" s="944"/>
      <c r="M62" s="944"/>
      <c r="N62" s="944"/>
      <c r="O62" s="944"/>
      <c r="P62" s="945"/>
      <c r="Q62" s="959" t="s">
        <v>656</v>
      </c>
      <c r="R62" s="944"/>
      <c r="S62" s="945"/>
      <c r="T62" s="959" t="s">
        <v>701</v>
      </c>
      <c r="U62" s="944"/>
      <c r="V62" s="944"/>
      <c r="W62" s="944"/>
      <c r="X62" s="944"/>
      <c r="Y62" s="944"/>
      <c r="Z62" s="944"/>
      <c r="AA62" s="944"/>
      <c r="AB62" s="944"/>
      <c r="AC62" s="944"/>
      <c r="AD62" s="944"/>
      <c r="AE62" s="944"/>
      <c r="AF62" s="945"/>
      <c r="AG62" s="943" t="s">
        <v>179</v>
      </c>
      <c r="AH62" s="1089"/>
      <c r="AI62" s="1089"/>
      <c r="AJ62" s="944"/>
      <c r="AK62" s="944"/>
      <c r="AL62" s="944"/>
      <c r="AM62" s="944"/>
      <c r="AN62" s="944"/>
      <c r="AO62" s="945"/>
      <c r="AP62" s="959" t="s">
        <v>656</v>
      </c>
      <c r="AQ62" s="944"/>
      <c r="AR62" s="945"/>
      <c r="AS62" s="959" t="s">
        <v>177</v>
      </c>
      <c r="AT62" s="944"/>
      <c r="AU62" s="1048"/>
      <c r="AV62" s="945"/>
      <c r="AW62" s="471">
        <f>SUM(AW6:AW60)</f>
        <v>7951.073077713642</v>
      </c>
      <c r="AX62" s="486"/>
      <c r="AY62" s="183"/>
      <c r="AZ62" s="185"/>
      <c r="BA62" s="186"/>
      <c r="BB62" s="475"/>
      <c r="BC62" s="550"/>
      <c r="BD62" s="634"/>
    </row>
    <row r="63" spans="1:56" s="76" customFormat="1" ht="24" customHeight="1">
      <c r="A63" s="987"/>
      <c r="B63" s="988"/>
      <c r="C63" s="1051"/>
      <c r="D63" s="1052"/>
      <c r="E63" s="1052"/>
      <c r="F63" s="1052"/>
      <c r="G63" s="1053"/>
      <c r="H63" s="1054"/>
      <c r="I63" s="1055"/>
      <c r="J63" s="1090"/>
      <c r="K63" s="999"/>
      <c r="L63" s="999"/>
      <c r="M63" s="999"/>
      <c r="N63" s="999"/>
      <c r="O63" s="999"/>
      <c r="P63" s="1000"/>
      <c r="Q63" s="968" t="s">
        <v>677</v>
      </c>
      <c r="R63" s="969"/>
      <c r="S63" s="970"/>
      <c r="T63" s="962"/>
      <c r="U63" s="963"/>
      <c r="V63" s="963"/>
      <c r="W63" s="963"/>
      <c r="X63" s="963"/>
      <c r="Y63" s="963"/>
      <c r="Z63" s="963"/>
      <c r="AA63" s="963"/>
      <c r="AB63" s="963"/>
      <c r="AC63" s="963"/>
      <c r="AD63" s="963"/>
      <c r="AE63" s="963"/>
      <c r="AF63" s="964"/>
      <c r="AG63" s="1056"/>
      <c r="AH63" s="1091"/>
      <c r="AI63" s="1091"/>
      <c r="AJ63" s="1024"/>
      <c r="AK63" s="1024"/>
      <c r="AL63" s="1024"/>
      <c r="AM63" s="1024"/>
      <c r="AN63" s="1024"/>
      <c r="AO63" s="1187"/>
      <c r="AP63" s="968" t="s">
        <v>658</v>
      </c>
      <c r="AQ63" s="969"/>
      <c r="AR63" s="970"/>
      <c r="AS63" s="1129"/>
      <c r="AT63" s="1104"/>
      <c r="AU63" s="1104"/>
      <c r="AV63" s="1105"/>
      <c r="AW63" s="472">
        <f>55*BA5</f>
        <v>17655</v>
      </c>
      <c r="AX63" s="487"/>
      <c r="AY63" s="200">
        <f>AW61/AW63*100</f>
        <v>45.03581465711494</v>
      </c>
      <c r="AZ63" s="201"/>
      <c r="BA63" s="257">
        <f>BA61/55</f>
        <v>45.03581465711492</v>
      </c>
      <c r="BB63" s="673"/>
      <c r="BC63" s="674"/>
      <c r="BD63" s="635"/>
    </row>
    <row r="64" spans="1:56" s="76" customFormat="1" ht="24" customHeight="1" thickBot="1">
      <c r="A64" s="1049" t="s">
        <v>363</v>
      </c>
      <c r="B64" s="1050"/>
      <c r="C64" s="922" t="s">
        <v>180</v>
      </c>
      <c r="D64" s="923"/>
      <c r="E64" s="923"/>
      <c r="F64" s="923"/>
      <c r="G64" s="924"/>
      <c r="H64" s="960" t="s">
        <v>180</v>
      </c>
      <c r="I64" s="961"/>
      <c r="J64" s="922" t="s">
        <v>180</v>
      </c>
      <c r="K64" s="923"/>
      <c r="L64" s="923"/>
      <c r="M64" s="923"/>
      <c r="N64" s="923"/>
      <c r="O64" s="923"/>
      <c r="P64" s="924"/>
      <c r="Q64" s="925" t="s">
        <v>657</v>
      </c>
      <c r="R64" s="926"/>
      <c r="S64" s="927"/>
      <c r="T64" s="928" t="s">
        <v>182</v>
      </c>
      <c r="U64" s="929"/>
      <c r="V64" s="929"/>
      <c r="W64" s="929"/>
      <c r="X64" s="929"/>
      <c r="Y64" s="929"/>
      <c r="Z64" s="929"/>
      <c r="AA64" s="929"/>
      <c r="AB64" s="929"/>
      <c r="AC64" s="929"/>
      <c r="AD64" s="929"/>
      <c r="AE64" s="929"/>
      <c r="AF64" s="930"/>
      <c r="AG64" s="1058" t="s">
        <v>180</v>
      </c>
      <c r="AH64" s="1086"/>
      <c r="AI64" s="1086"/>
      <c r="AJ64" s="1059"/>
      <c r="AK64" s="1059"/>
      <c r="AL64" s="1059"/>
      <c r="AM64" s="1059"/>
      <c r="AN64" s="1059"/>
      <c r="AO64" s="1182"/>
      <c r="AP64" s="925" t="s">
        <v>676</v>
      </c>
      <c r="AQ64" s="926"/>
      <c r="AR64" s="927"/>
      <c r="AS64" s="1084" t="s">
        <v>180</v>
      </c>
      <c r="AT64" s="929"/>
      <c r="AU64" s="929"/>
      <c r="AV64" s="930"/>
      <c r="AW64" s="473" t="s">
        <v>457</v>
      </c>
      <c r="AX64" s="488"/>
      <c r="AY64" s="204" t="s">
        <v>456</v>
      </c>
      <c r="AZ64" s="205"/>
      <c r="BA64" s="206" t="s">
        <v>365</v>
      </c>
      <c r="BB64" s="1188" t="s">
        <v>705</v>
      </c>
      <c r="BC64" s="1189"/>
      <c r="BD64" s="635"/>
    </row>
    <row r="65" spans="1:56" s="76" customFormat="1" ht="24" customHeight="1" thickBot="1">
      <c r="A65" s="1049" t="s">
        <v>270</v>
      </c>
      <c r="B65" s="1050"/>
      <c r="C65" s="922"/>
      <c r="D65" s="923"/>
      <c r="E65" s="923"/>
      <c r="F65" s="923"/>
      <c r="G65" s="924"/>
      <c r="H65" s="960"/>
      <c r="I65" s="961"/>
      <c r="J65" s="922"/>
      <c r="K65" s="923"/>
      <c r="L65" s="923"/>
      <c r="M65" s="923"/>
      <c r="N65" s="923"/>
      <c r="O65" s="923"/>
      <c r="P65" s="924"/>
      <c r="Q65" s="925"/>
      <c r="R65" s="926"/>
      <c r="S65" s="927"/>
      <c r="T65" s="1085" t="s">
        <v>681</v>
      </c>
      <c r="U65" s="966"/>
      <c r="V65" s="966"/>
      <c r="W65" s="966"/>
      <c r="X65" s="966"/>
      <c r="Y65" s="966"/>
      <c r="Z65" s="966"/>
      <c r="AA65" s="966"/>
      <c r="AB65" s="966"/>
      <c r="AC65" s="966"/>
      <c r="AD65" s="966"/>
      <c r="AE65" s="966"/>
      <c r="AF65" s="967"/>
      <c r="AG65" s="1058"/>
      <c r="AH65" s="1086"/>
      <c r="AI65" s="1086"/>
      <c r="AJ65" s="1059"/>
      <c r="AK65" s="1059"/>
      <c r="AL65" s="1059"/>
      <c r="AM65" s="1059"/>
      <c r="AN65" s="1059"/>
      <c r="AO65" s="1182"/>
      <c r="AP65" s="925"/>
      <c r="AQ65" s="926"/>
      <c r="AR65" s="927"/>
      <c r="AS65" s="1084"/>
      <c r="AT65" s="929"/>
      <c r="AU65" s="929"/>
      <c r="AV65" s="930"/>
      <c r="AW65" s="474"/>
      <c r="AX65" s="489"/>
      <c r="AY65" s="184"/>
      <c r="AZ65" s="187"/>
      <c r="BA65" s="188"/>
      <c r="BB65" s="1190"/>
      <c r="BC65" s="1191"/>
      <c r="BD65" s="636"/>
    </row>
    <row r="66" ht="43.5" customHeight="1" thickBot="1">
      <c r="N66" s="4"/>
    </row>
    <row r="67" spans="1:14" ht="21" customHeight="1" thickBot="1">
      <c r="A67" s="1183" t="s">
        <v>174</v>
      </c>
      <c r="B67" s="1184"/>
      <c r="C67" s="1184"/>
      <c r="D67" s="1184"/>
      <c r="E67" s="1184"/>
      <c r="F67" s="1184"/>
      <c r="G67" s="1185"/>
      <c r="H67" s="1185"/>
      <c r="I67" s="1185"/>
      <c r="J67" s="1185"/>
      <c r="K67" s="1185"/>
      <c r="L67" s="1186"/>
      <c r="N67" s="4"/>
    </row>
    <row r="68" spans="1:31" ht="19.5" customHeight="1">
      <c r="A68" s="25" t="s">
        <v>62</v>
      </c>
      <c r="B68" s="74" t="s">
        <v>61</v>
      </c>
      <c r="C68" s="12" t="s">
        <v>108</v>
      </c>
      <c r="D68" s="982" t="s">
        <v>109</v>
      </c>
      <c r="E68" s="1135"/>
      <c r="F68" s="1135"/>
      <c r="G68" s="1136"/>
      <c r="H68" s="597"/>
      <c r="I68" s="982" t="s">
        <v>579</v>
      </c>
      <c r="J68" s="1135"/>
      <c r="K68" s="1135"/>
      <c r="L68" s="1136"/>
      <c r="M68" s="386"/>
      <c r="N68" s="4"/>
      <c r="T68" s="386"/>
      <c r="U68" s="1137"/>
      <c r="V68" s="1137"/>
      <c r="W68" s="1137"/>
      <c r="X68" s="1137"/>
      <c r="Y68" s="1137"/>
      <c r="Z68" s="1137"/>
      <c r="AA68" s="1137"/>
      <c r="AB68" s="1137"/>
      <c r="AC68" s="1137"/>
      <c r="AD68" s="1137"/>
      <c r="AE68" s="1137"/>
    </row>
    <row r="69" spans="1:31" ht="19.5" customHeight="1">
      <c r="A69" s="12" t="s">
        <v>92</v>
      </c>
      <c r="B69" s="64" t="s">
        <v>93</v>
      </c>
      <c r="C69" s="12" t="s">
        <v>111</v>
      </c>
      <c r="D69" s="900" t="s">
        <v>112</v>
      </c>
      <c r="E69" s="1104"/>
      <c r="F69" s="1104"/>
      <c r="G69" s="1105"/>
      <c r="H69" s="339"/>
      <c r="I69" s="900" t="s">
        <v>418</v>
      </c>
      <c r="J69" s="1104"/>
      <c r="K69" s="1104"/>
      <c r="L69" s="1105"/>
      <c r="M69" s="386"/>
      <c r="N69" s="4"/>
      <c r="T69" s="386"/>
      <c r="U69" s="1137"/>
      <c r="V69" s="1137"/>
      <c r="W69" s="1137"/>
      <c r="X69" s="1137"/>
      <c r="Y69" s="1137"/>
      <c r="Z69" s="1137"/>
      <c r="AA69" s="1137"/>
      <c r="AB69" s="1137"/>
      <c r="AC69" s="1137"/>
      <c r="AD69" s="1137"/>
      <c r="AE69" s="1137"/>
    </row>
    <row r="70" spans="1:21" ht="19.5" customHeight="1">
      <c r="A70" s="12" t="s">
        <v>94</v>
      </c>
      <c r="B70" s="64" t="s">
        <v>95</v>
      </c>
      <c r="C70" s="12" t="s">
        <v>113</v>
      </c>
      <c r="D70" s="900" t="s">
        <v>149</v>
      </c>
      <c r="E70" s="1104"/>
      <c r="F70" s="1104"/>
      <c r="G70" s="1105"/>
      <c r="H70" s="329"/>
      <c r="I70" s="900" t="s">
        <v>419</v>
      </c>
      <c r="J70" s="1104"/>
      <c r="K70" s="1104"/>
      <c r="L70" s="1105"/>
      <c r="N70" s="4"/>
      <c r="U70" s="297"/>
    </row>
    <row r="71" spans="1:21" ht="22.5" customHeight="1">
      <c r="A71" s="12" t="s">
        <v>251</v>
      </c>
      <c r="B71" s="64" t="s">
        <v>252</v>
      </c>
      <c r="C71" s="235" t="s">
        <v>336</v>
      </c>
      <c r="D71" s="1138" t="s">
        <v>337</v>
      </c>
      <c r="E71" s="1139"/>
      <c r="F71" s="1139"/>
      <c r="G71" s="1140"/>
      <c r="H71" s="90"/>
      <c r="I71" s="900" t="s">
        <v>700</v>
      </c>
      <c r="J71" s="1104"/>
      <c r="K71" s="1104"/>
      <c r="L71" s="1105"/>
      <c r="N71" s="4"/>
      <c r="U71" s="298"/>
    </row>
    <row r="72" spans="1:14" ht="19.5" customHeight="1">
      <c r="A72" s="12" t="s">
        <v>99</v>
      </c>
      <c r="B72" s="64" t="s">
        <v>130</v>
      </c>
      <c r="C72" s="390" t="s">
        <v>463</v>
      </c>
      <c r="D72" s="900" t="s">
        <v>464</v>
      </c>
      <c r="E72" s="963"/>
      <c r="F72" s="963"/>
      <c r="G72" s="964"/>
      <c r="H72" s="317"/>
      <c r="I72" s="900" t="s">
        <v>415</v>
      </c>
      <c r="J72" s="1104"/>
      <c r="K72" s="1104"/>
      <c r="L72" s="1105"/>
      <c r="N72" s="4"/>
    </row>
    <row r="73" spans="1:14" ht="23.25" customHeight="1">
      <c r="A73" s="12" t="s">
        <v>103</v>
      </c>
      <c r="B73" s="64" t="s">
        <v>105</v>
      </c>
      <c r="C73" s="25" t="s">
        <v>185</v>
      </c>
      <c r="D73" s="900" t="s">
        <v>680</v>
      </c>
      <c r="E73" s="963"/>
      <c r="F73" s="963"/>
      <c r="G73" s="964"/>
      <c r="H73" s="556"/>
      <c r="I73" s="900" t="s">
        <v>674</v>
      </c>
      <c r="J73" s="1104"/>
      <c r="K73" s="1104"/>
      <c r="L73" s="1105"/>
      <c r="N73" s="4"/>
    </row>
    <row r="74" spans="1:14" ht="23.25" customHeight="1" thickBot="1">
      <c r="A74" s="70" t="s">
        <v>104</v>
      </c>
      <c r="B74" s="71" t="s">
        <v>106</v>
      </c>
      <c r="C74" s="63" t="s">
        <v>186</v>
      </c>
      <c r="D74" s="1141" t="s">
        <v>679</v>
      </c>
      <c r="E74" s="1142"/>
      <c r="F74" s="1142"/>
      <c r="G74" s="1143"/>
      <c r="H74" s="385"/>
      <c r="I74" s="1144"/>
      <c r="J74" s="1145"/>
      <c r="K74" s="1145"/>
      <c r="L74" s="1146"/>
      <c r="N74" s="4"/>
    </row>
    <row r="75" ht="13.5" thickBot="1">
      <c r="N75" s="4"/>
    </row>
    <row r="76" spans="1:14" ht="21" customHeight="1" thickBot="1">
      <c r="A76" s="179" t="s">
        <v>278</v>
      </c>
      <c r="B76" s="178" t="s">
        <v>277</v>
      </c>
      <c r="C76" s="1015" t="s">
        <v>156</v>
      </c>
      <c r="D76" s="1016"/>
      <c r="E76" s="1017"/>
      <c r="F76" s="1018" t="s">
        <v>157</v>
      </c>
      <c r="G76" s="1016"/>
      <c r="H76" s="1016"/>
      <c r="I76" s="1016"/>
      <c r="J76" s="1016"/>
      <c r="K76" s="1016"/>
      <c r="L76" s="1017"/>
      <c r="N76" s="4"/>
    </row>
    <row r="77" spans="1:14" ht="52.5" customHeight="1" thickBot="1">
      <c r="A77" s="172">
        <v>257</v>
      </c>
      <c r="B77" s="175" t="s">
        <v>150</v>
      </c>
      <c r="C77" s="1012" t="s">
        <v>368</v>
      </c>
      <c r="D77" s="1013"/>
      <c r="E77" s="1014"/>
      <c r="F77" s="1181" t="s">
        <v>662</v>
      </c>
      <c r="G77" s="1004"/>
      <c r="H77" s="1004"/>
      <c r="I77" s="1004"/>
      <c r="J77" s="1004"/>
      <c r="K77" s="1004"/>
      <c r="L77" s="1005"/>
      <c r="N77" s="4"/>
    </row>
    <row r="78" spans="1:15" ht="52.5" customHeight="1" thickBot="1">
      <c r="A78" s="381">
        <v>252</v>
      </c>
      <c r="B78" s="380" t="s">
        <v>151</v>
      </c>
      <c r="C78" s="1019" t="s">
        <v>509</v>
      </c>
      <c r="D78" s="1020"/>
      <c r="E78" s="1021"/>
      <c r="F78" s="1181" t="s">
        <v>661</v>
      </c>
      <c r="G78" s="1004"/>
      <c r="H78" s="1004"/>
      <c r="I78" s="1004"/>
      <c r="J78" s="1004"/>
      <c r="K78" s="1006"/>
      <c r="L78" s="1007"/>
      <c r="N78" s="4"/>
      <c r="O78" s="1" t="s">
        <v>276</v>
      </c>
    </row>
    <row r="79" spans="1:16" ht="52.5" customHeight="1" thickBot="1">
      <c r="A79" s="174">
        <v>233</v>
      </c>
      <c r="B79" s="177" t="s">
        <v>152</v>
      </c>
      <c r="C79" s="1025" t="s">
        <v>702</v>
      </c>
      <c r="D79" s="1026"/>
      <c r="E79" s="1027"/>
      <c r="F79" s="1177" t="s">
        <v>663</v>
      </c>
      <c r="G79" s="1009"/>
      <c r="H79" s="1009"/>
      <c r="I79" s="1009"/>
      <c r="J79" s="1009"/>
      <c r="K79" s="1010"/>
      <c r="L79" s="1011"/>
      <c r="N79" s="1147"/>
      <c r="O79" s="1147"/>
      <c r="P79" s="1147"/>
    </row>
    <row r="80" ht="7.5" customHeight="1" thickBot="1">
      <c r="N80" s="4"/>
    </row>
    <row r="81" spans="1:14" ht="21.75" customHeight="1" thickBot="1">
      <c r="A81" s="1178" t="s">
        <v>703</v>
      </c>
      <c r="B81" s="1179"/>
      <c r="C81" s="1179"/>
      <c r="D81" s="1179"/>
      <c r="E81" s="1179"/>
      <c r="F81" s="1179"/>
      <c r="G81" s="1179"/>
      <c r="H81" s="1179"/>
      <c r="I81" s="1180"/>
      <c r="N81" s="4"/>
    </row>
    <row r="82" spans="1:14" ht="20.25" customHeight="1" thickBot="1">
      <c r="A82" s="57" t="s">
        <v>0</v>
      </c>
      <c r="B82" s="58" t="s">
        <v>168</v>
      </c>
      <c r="C82" s="1022" t="s">
        <v>169</v>
      </c>
      <c r="D82" s="1023"/>
      <c r="E82" s="1023"/>
      <c r="F82" s="1023"/>
      <c r="G82" s="1032" t="s">
        <v>170</v>
      </c>
      <c r="H82" s="1022"/>
      <c r="I82" s="1031"/>
      <c r="N82" s="4"/>
    </row>
    <row r="83" spans="1:14" ht="15.75" customHeight="1">
      <c r="A83" s="54" t="s">
        <v>1</v>
      </c>
      <c r="B83" s="50" t="s">
        <v>158</v>
      </c>
      <c r="C83" s="999" t="s">
        <v>163</v>
      </c>
      <c r="D83" s="999"/>
      <c r="E83" s="999"/>
      <c r="F83" s="999"/>
      <c r="G83" s="1033"/>
      <c r="H83" s="1034"/>
      <c r="I83" s="1035"/>
      <c r="N83" s="4"/>
    </row>
    <row r="84" spans="1:14" ht="15.75" customHeight="1">
      <c r="A84" s="55" t="s">
        <v>2</v>
      </c>
      <c r="B84" s="233" t="s">
        <v>659</v>
      </c>
      <c r="C84" s="1079" t="s">
        <v>660</v>
      </c>
      <c r="D84" s="1024"/>
      <c r="E84" s="1024"/>
      <c r="F84" s="1024"/>
      <c r="G84" s="1036"/>
      <c r="H84" s="1037"/>
      <c r="I84" s="1038"/>
      <c r="N84" s="4"/>
    </row>
    <row r="85" spans="1:14" ht="15.75" customHeight="1">
      <c r="A85" s="55" t="s">
        <v>3</v>
      </c>
      <c r="B85" s="233" t="s">
        <v>329</v>
      </c>
      <c r="C85" s="1079" t="s">
        <v>330</v>
      </c>
      <c r="D85" s="1024"/>
      <c r="E85" s="1024"/>
      <c r="F85" s="1024"/>
      <c r="G85" s="1036"/>
      <c r="H85" s="1037"/>
      <c r="I85" s="1038"/>
      <c r="N85" s="4"/>
    </row>
    <row r="86" spans="1:14" ht="15.75" customHeight="1">
      <c r="A86" s="55" t="s">
        <v>4</v>
      </c>
      <c r="B86" s="233" t="s">
        <v>331</v>
      </c>
      <c r="C86" s="1079" t="s">
        <v>332</v>
      </c>
      <c r="D86" s="1024"/>
      <c r="E86" s="1024"/>
      <c r="F86" s="1024"/>
      <c r="G86" s="1036"/>
      <c r="H86" s="1037"/>
      <c r="I86" s="1038"/>
      <c r="N86" s="4"/>
    </row>
    <row r="87" spans="1:14" ht="15.75" customHeight="1">
      <c r="A87" s="55" t="s">
        <v>5</v>
      </c>
      <c r="B87" s="233" t="s">
        <v>333</v>
      </c>
      <c r="C87" s="1052" t="s">
        <v>257</v>
      </c>
      <c r="D87" s="1052"/>
      <c r="E87" s="1052"/>
      <c r="F87" s="1052"/>
      <c r="G87" s="1036"/>
      <c r="H87" s="1037"/>
      <c r="I87" s="1038"/>
      <c r="N87" s="4"/>
    </row>
    <row r="88" spans="1:14" ht="15.75" customHeight="1" thickBot="1">
      <c r="A88" s="56" t="s">
        <v>6</v>
      </c>
      <c r="B88" s="234" t="s">
        <v>326</v>
      </c>
      <c r="C88" s="1078" t="s">
        <v>326</v>
      </c>
      <c r="D88" s="1009"/>
      <c r="E88" s="1009"/>
      <c r="F88" s="1009"/>
      <c r="G88" s="1039"/>
      <c r="H88" s="1040"/>
      <c r="I88" s="1041"/>
      <c r="N88" s="4"/>
    </row>
    <row r="89" spans="3:14" ht="7.5" customHeight="1" thickBot="1">
      <c r="C89" s="1046"/>
      <c r="D89" s="1046"/>
      <c r="E89" s="1046"/>
      <c r="N89" s="4"/>
    </row>
    <row r="90" spans="1:14" ht="24.75" customHeight="1" thickBot="1">
      <c r="A90" s="1173" t="s">
        <v>682</v>
      </c>
      <c r="B90" s="1174"/>
      <c r="C90" s="1175"/>
      <c r="D90" s="1175"/>
      <c r="E90" s="1175"/>
      <c r="F90" s="1175"/>
      <c r="G90" s="1175"/>
      <c r="H90" s="1175"/>
      <c r="I90" s="1176"/>
      <c r="N90" s="4"/>
    </row>
    <row r="91" spans="1:14" ht="7.5" customHeight="1" thickBot="1">
      <c r="A91" s="59"/>
      <c r="B91" s="59"/>
      <c r="C91" s="60"/>
      <c r="D91" s="60"/>
      <c r="E91" s="60"/>
      <c r="F91" s="60"/>
      <c r="G91" s="60"/>
      <c r="H91" s="60"/>
      <c r="I91" s="61"/>
      <c r="N91" s="4"/>
    </row>
    <row r="92" spans="1:14" ht="39.75" customHeight="1" thickBot="1">
      <c r="A92" s="1173" t="s">
        <v>683</v>
      </c>
      <c r="B92" s="1174"/>
      <c r="C92" s="1175"/>
      <c r="D92" s="1175"/>
      <c r="E92" s="1175"/>
      <c r="F92" s="1175"/>
      <c r="G92" s="1175"/>
      <c r="H92" s="1175"/>
      <c r="I92" s="1176"/>
      <c r="N92" s="4"/>
    </row>
    <row r="93" spans="7:51" ht="12">
      <c r="G93" s="1"/>
      <c r="N93" s="4"/>
      <c r="P93" s="1"/>
      <c r="S93" s="1"/>
      <c r="AF93" s="1"/>
      <c r="AO93" s="1"/>
      <c r="AR93" s="1"/>
      <c r="AV93" s="1"/>
      <c r="AW93" s="1"/>
      <c r="AX93" s="1"/>
      <c r="AY93" s="1"/>
    </row>
    <row r="94" spans="7:51" ht="12">
      <c r="G94" s="1"/>
      <c r="N94" s="4"/>
      <c r="P94" s="1"/>
      <c r="S94" s="1"/>
      <c r="AF94" s="1"/>
      <c r="AO94" s="1"/>
      <c r="AR94" s="1"/>
      <c r="AV94" s="1"/>
      <c r="AW94" s="1"/>
      <c r="AX94" s="1"/>
      <c r="AY94" s="1"/>
    </row>
    <row r="95" spans="7:51" ht="12">
      <c r="G95" s="1"/>
      <c r="N95" s="4"/>
      <c r="P95" s="1"/>
      <c r="S95" s="1"/>
      <c r="AF95" s="1"/>
      <c r="AO95" s="1"/>
      <c r="AR95" s="1"/>
      <c r="AV95" s="1"/>
      <c r="AW95" s="1"/>
      <c r="AX95" s="1"/>
      <c r="AY95" s="1"/>
    </row>
    <row r="96" spans="7:51" ht="12">
      <c r="G96" s="1"/>
      <c r="N96" s="4"/>
      <c r="P96" s="1"/>
      <c r="S96" s="1"/>
      <c r="AF96" s="1"/>
      <c r="AO96" s="1"/>
      <c r="AR96" s="1"/>
      <c r="AV96" s="1"/>
      <c r="AW96" s="1"/>
      <c r="AX96" s="1"/>
      <c r="AY96" s="1"/>
    </row>
    <row r="97" spans="7:51" ht="12">
      <c r="G97" s="1"/>
      <c r="N97" s="4"/>
      <c r="P97" s="1"/>
      <c r="S97" s="1"/>
      <c r="AF97" s="1"/>
      <c r="AO97" s="1"/>
      <c r="AR97" s="1"/>
      <c r="AV97" s="1"/>
      <c r="AW97" s="1"/>
      <c r="AX97" s="1"/>
      <c r="AY97" s="1"/>
    </row>
    <row r="98" spans="7:51" ht="12">
      <c r="G98" s="1"/>
      <c r="N98" s="4"/>
      <c r="P98" s="1"/>
      <c r="S98" s="1"/>
      <c r="AF98" s="1"/>
      <c r="AO98" s="1"/>
      <c r="AR98" s="1"/>
      <c r="AV98" s="1"/>
      <c r="AW98" s="1"/>
      <c r="AX98" s="1"/>
      <c r="AY98" s="1"/>
    </row>
    <row r="99" spans="7:51" ht="12">
      <c r="G99" s="1"/>
      <c r="N99" s="4"/>
      <c r="P99" s="1"/>
      <c r="S99" s="1"/>
      <c r="AF99" s="1"/>
      <c r="AO99" s="1"/>
      <c r="AR99" s="1"/>
      <c r="AV99" s="1"/>
      <c r="AW99" s="1"/>
      <c r="AX99" s="1"/>
      <c r="AY99" s="1"/>
    </row>
    <row r="100" spans="7:51" ht="12">
      <c r="G100" s="1"/>
      <c r="N100" s="4"/>
      <c r="P100" s="1"/>
      <c r="S100" s="1"/>
      <c r="AF100" s="1"/>
      <c r="AO100" s="1"/>
      <c r="AR100" s="1"/>
      <c r="AV100" s="1"/>
      <c r="AW100" s="1"/>
      <c r="AX100" s="1"/>
      <c r="AY100" s="1"/>
    </row>
    <row r="101" spans="7:51" ht="12">
      <c r="G101" s="1"/>
      <c r="N101" s="4"/>
      <c r="P101" s="1"/>
      <c r="S101" s="1"/>
      <c r="AF101" s="1"/>
      <c r="AO101" s="1"/>
      <c r="AR101" s="1"/>
      <c r="AV101" s="1"/>
      <c r="AW101" s="1"/>
      <c r="AX101" s="1"/>
      <c r="AY101" s="1"/>
    </row>
    <row r="102" spans="7:51" ht="12">
      <c r="G102" s="1"/>
      <c r="N102" s="4"/>
      <c r="P102" s="1"/>
      <c r="S102" s="1"/>
      <c r="AF102" s="1"/>
      <c r="AO102" s="1"/>
      <c r="AR102" s="1"/>
      <c r="AV102" s="1"/>
      <c r="AW102" s="1"/>
      <c r="AX102" s="1"/>
      <c r="AY102" s="1"/>
    </row>
    <row r="103" spans="7:51" ht="12">
      <c r="G103" s="1"/>
      <c r="N103" s="4"/>
      <c r="P103" s="1"/>
      <c r="S103" s="1"/>
      <c r="AF103" s="1"/>
      <c r="AO103" s="1"/>
      <c r="AR103" s="1"/>
      <c r="AV103" s="1"/>
      <c r="AW103" s="1"/>
      <c r="AX103" s="1"/>
      <c r="AY103" s="1"/>
    </row>
    <row r="104" spans="7:51" ht="12">
      <c r="G104" s="1"/>
      <c r="P104" s="1"/>
      <c r="S104" s="1"/>
      <c r="AF104" s="1"/>
      <c r="AO104" s="1"/>
      <c r="AR104" s="1"/>
      <c r="AV104" s="1"/>
      <c r="AW104" s="1"/>
      <c r="AX104" s="1"/>
      <c r="AY104" s="1"/>
    </row>
    <row r="105" spans="7:51" ht="12">
      <c r="G105" s="1"/>
      <c r="P105" s="1"/>
      <c r="S105" s="1"/>
      <c r="AF105" s="1"/>
      <c r="AO105" s="1"/>
      <c r="AR105" s="1"/>
      <c r="AV105" s="1"/>
      <c r="AW105" s="1"/>
      <c r="AX105" s="1"/>
      <c r="AY105" s="1"/>
    </row>
    <row r="106" spans="7:51" ht="12">
      <c r="G106" s="1"/>
      <c r="P106" s="1"/>
      <c r="S106" s="1"/>
      <c r="AF106" s="1"/>
      <c r="AO106" s="1"/>
      <c r="AR106" s="1"/>
      <c r="AV106" s="1"/>
      <c r="AW106" s="1"/>
      <c r="AX106" s="1"/>
      <c r="AY106" s="1"/>
    </row>
  </sheetData>
  <sheetProtection/>
  <mergeCells count="112">
    <mergeCell ref="BB64:BC65"/>
    <mergeCell ref="A1:L1"/>
    <mergeCell ref="M1:AF1"/>
    <mergeCell ref="AG1:AW1"/>
    <mergeCell ref="AX1:BC1"/>
    <mergeCell ref="A3:A5"/>
    <mergeCell ref="B3:B5"/>
    <mergeCell ref="C3:G3"/>
    <mergeCell ref="H3:I3"/>
    <mergeCell ref="J3:P3"/>
    <mergeCell ref="Q3:S3"/>
    <mergeCell ref="T3:AF3"/>
    <mergeCell ref="AG3:AO3"/>
    <mergeCell ref="AP3:AR3"/>
    <mergeCell ref="AS3:AV3"/>
    <mergeCell ref="AW3:AW5"/>
    <mergeCell ref="AF4:AF5"/>
    <mergeCell ref="AO4:AO5"/>
    <mergeCell ref="AR4:AR5"/>
    <mergeCell ref="AV4:AV5"/>
    <mergeCell ref="AX3:AX5"/>
    <mergeCell ref="AY3:AY5"/>
    <mergeCell ref="AZ3:AZ5"/>
    <mergeCell ref="BA3:BA4"/>
    <mergeCell ref="BB3:BB5"/>
    <mergeCell ref="BC3:BC5"/>
    <mergeCell ref="D4:D5"/>
    <mergeCell ref="F4:F5"/>
    <mergeCell ref="G4:G5"/>
    <mergeCell ref="I4:I5"/>
    <mergeCell ref="P4:P5"/>
    <mergeCell ref="S4:S5"/>
    <mergeCell ref="A61:B61"/>
    <mergeCell ref="A62:B63"/>
    <mergeCell ref="C62:G62"/>
    <mergeCell ref="H62:I62"/>
    <mergeCell ref="J62:P62"/>
    <mergeCell ref="Q62:S62"/>
    <mergeCell ref="T62:AF62"/>
    <mergeCell ref="C63:G63"/>
    <mergeCell ref="H63:I63"/>
    <mergeCell ref="J63:P63"/>
    <mergeCell ref="Q63:S63"/>
    <mergeCell ref="T63:AF63"/>
    <mergeCell ref="AG63:AO63"/>
    <mergeCell ref="AG64:AO64"/>
    <mergeCell ref="AP64:AR64"/>
    <mergeCell ref="AS64:AV64"/>
    <mergeCell ref="AG62:AO62"/>
    <mergeCell ref="AP62:AR62"/>
    <mergeCell ref="AS62:AV62"/>
    <mergeCell ref="AP63:AR63"/>
    <mergeCell ref="J65:P65"/>
    <mergeCell ref="Q65:S65"/>
    <mergeCell ref="T65:AF65"/>
    <mergeCell ref="AS63:AV63"/>
    <mergeCell ref="A64:B64"/>
    <mergeCell ref="C64:G64"/>
    <mergeCell ref="H64:I64"/>
    <mergeCell ref="J64:P64"/>
    <mergeCell ref="Q64:S64"/>
    <mergeCell ref="T64:AF64"/>
    <mergeCell ref="AG65:AO65"/>
    <mergeCell ref="AP65:AR65"/>
    <mergeCell ref="AS65:AV65"/>
    <mergeCell ref="A67:L67"/>
    <mergeCell ref="D68:G68"/>
    <mergeCell ref="I68:L68"/>
    <mergeCell ref="U68:AE68"/>
    <mergeCell ref="A65:B65"/>
    <mergeCell ref="C65:G65"/>
    <mergeCell ref="H65:I65"/>
    <mergeCell ref="D69:G69"/>
    <mergeCell ref="I69:L69"/>
    <mergeCell ref="U69:AE69"/>
    <mergeCell ref="D70:G70"/>
    <mergeCell ref="I70:L70"/>
    <mergeCell ref="D71:G71"/>
    <mergeCell ref="I71:L71"/>
    <mergeCell ref="D72:G72"/>
    <mergeCell ref="I72:L72"/>
    <mergeCell ref="D73:G73"/>
    <mergeCell ref="I73:L73"/>
    <mergeCell ref="D74:G74"/>
    <mergeCell ref="I74:L74"/>
    <mergeCell ref="C76:E76"/>
    <mergeCell ref="F76:L76"/>
    <mergeCell ref="C77:E77"/>
    <mergeCell ref="F77:L77"/>
    <mergeCell ref="C78:E78"/>
    <mergeCell ref="F78:L78"/>
    <mergeCell ref="C79:E79"/>
    <mergeCell ref="F79:L79"/>
    <mergeCell ref="N79:P79"/>
    <mergeCell ref="A81:I81"/>
    <mergeCell ref="C82:F82"/>
    <mergeCell ref="G82:I82"/>
    <mergeCell ref="C83:F83"/>
    <mergeCell ref="G83:I83"/>
    <mergeCell ref="C84:F84"/>
    <mergeCell ref="G84:I84"/>
    <mergeCell ref="C85:F85"/>
    <mergeCell ref="G85:I85"/>
    <mergeCell ref="C89:E89"/>
    <mergeCell ref="A90:I90"/>
    <mergeCell ref="A92:I92"/>
    <mergeCell ref="C86:F86"/>
    <mergeCell ref="G86:I86"/>
    <mergeCell ref="C87:F87"/>
    <mergeCell ref="G87:I87"/>
    <mergeCell ref="C88:F88"/>
    <mergeCell ref="G88:I88"/>
  </mergeCells>
  <printOptions/>
  <pageMargins left="0.35" right="0.17" top="0.34" bottom="0.2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SKLO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Zmeškal</dc:creator>
  <cp:keywords/>
  <dc:description/>
  <cp:lastModifiedBy>zzmeskal</cp:lastModifiedBy>
  <cp:lastPrinted>2022-04-11T14:13:19Z</cp:lastPrinted>
  <dcterms:created xsi:type="dcterms:W3CDTF">2013-02-11T14:31:07Z</dcterms:created>
  <dcterms:modified xsi:type="dcterms:W3CDTF">2022-04-12T13:33:33Z</dcterms:modified>
  <cp:category/>
  <cp:version/>
  <cp:contentType/>
  <cp:contentStatus/>
</cp:coreProperties>
</file>